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gelow\Desktop\UPBC\2018-2019\"/>
    </mc:Choice>
  </mc:AlternateContent>
  <bookViews>
    <workbookView xWindow="0" yWindow="0" windowWidth="21570" windowHeight="7245"/>
  </bookViews>
  <sheets>
    <sheet name="Request" sheetId="3" r:id="rId1"/>
    <sheet name="PCN Position list" sheetId="4" r:id="rId2"/>
    <sheet name="new officer cost breakdown" sheetId="2" r:id="rId3"/>
  </sheets>
  <definedNames>
    <definedName name="_xlnm.Print_Area" localSheetId="1">'PCN Position list'!$A$1:$M$69</definedName>
    <definedName name="_xlnm.Print_Area" localSheetId="0">Request!$A$1:$O$38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 l="1"/>
  <c r="H26" i="3" l="1"/>
  <c r="D54" i="2"/>
  <c r="J20" i="3" l="1"/>
  <c r="L9" i="3" l="1"/>
  <c r="J25" i="3" l="1"/>
  <c r="C62" i="4"/>
  <c r="C21" i="4"/>
  <c r="C55" i="4"/>
  <c r="C50" i="4"/>
  <c r="C16" i="4"/>
  <c r="C24" i="4" s="1"/>
  <c r="C65" i="4" l="1"/>
  <c r="G18" i="3" l="1"/>
  <c r="G6" i="3"/>
  <c r="G11" i="3"/>
  <c r="D34" i="3" l="1"/>
  <c r="E36" i="3" s="1"/>
  <c r="F19" i="3"/>
  <c r="G19" i="3" s="1"/>
  <c r="H19" i="3" s="1"/>
  <c r="J19" i="3" s="1"/>
  <c r="J26" i="3"/>
  <c r="J27" i="3" s="1"/>
  <c r="H18" i="3"/>
  <c r="J18" i="3" s="1"/>
  <c r="F17" i="3"/>
  <c r="E17" i="3"/>
  <c r="G17" i="3" s="1"/>
  <c r="E16" i="3"/>
  <c r="G16" i="3" s="1"/>
  <c r="G12" i="3"/>
  <c r="C36" i="3" l="1"/>
  <c r="H17" i="3"/>
  <c r="J17" i="3" s="1"/>
  <c r="H16" i="3"/>
  <c r="D52" i="2"/>
  <c r="D51" i="2"/>
  <c r="D50" i="2"/>
  <c r="D49" i="2"/>
  <c r="D48" i="2"/>
  <c r="D47" i="2"/>
  <c r="D46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J16" i="3" l="1"/>
  <c r="J22" i="3" s="1"/>
</calcChain>
</file>

<file path=xl/sharedStrings.xml><?xml version="1.0" encoding="utf-8"?>
<sst xmlns="http://schemas.openxmlformats.org/spreadsheetml/2006/main" count="275" uniqueCount="170">
  <si>
    <t>Police Trainee</t>
  </si>
  <si>
    <t>Police Officer</t>
  </si>
  <si>
    <t>Police Sargent</t>
  </si>
  <si>
    <t>Dispatcher</t>
  </si>
  <si>
    <t>CL 15</t>
  </si>
  <si>
    <t>PS 05</t>
  </si>
  <si>
    <t>PS 11</t>
  </si>
  <si>
    <t>PS 14</t>
  </si>
  <si>
    <t>Min</t>
  </si>
  <si>
    <t xml:space="preserve"> Max (step 10/11)</t>
  </si>
  <si>
    <t>Salary Range</t>
  </si>
  <si>
    <t>PS</t>
  </si>
  <si>
    <t>Fringe rate</t>
  </si>
  <si>
    <t>Fringe costs</t>
  </si>
  <si>
    <t>Total</t>
  </si>
  <si>
    <t># needed</t>
  </si>
  <si>
    <t>Grand total</t>
  </si>
  <si>
    <t>Hire New Officers</t>
  </si>
  <si>
    <t>Midpoint</t>
  </si>
  <si>
    <t>Increase Student Workers</t>
  </si>
  <si>
    <t>Other expense per person (computers, training, phones, cars)</t>
  </si>
  <si>
    <t>fringe rate</t>
  </si>
  <si>
    <t>Estimated Promotion from Officer to Sargent (assume 5%*70K  raise over officer)</t>
  </si>
  <si>
    <t>New Officer Cost Breakdown</t>
  </si>
  <si>
    <t>Item</t>
  </si>
  <si>
    <t>Price</t>
  </si>
  <si>
    <t>Quantity</t>
  </si>
  <si>
    <t>Police Academy - Basic Training Recruits</t>
  </si>
  <si>
    <t>T-Shirt</t>
  </si>
  <si>
    <t>Sweatshirt</t>
  </si>
  <si>
    <t>Sweatpants</t>
  </si>
  <si>
    <t>Shorts</t>
  </si>
  <si>
    <t>Hooded Sweatshirt, no zipper</t>
  </si>
  <si>
    <t>Cap w/logo</t>
  </si>
  <si>
    <t>Cargo Bag Black</t>
  </si>
  <si>
    <t>Knit Cap w/logo</t>
  </si>
  <si>
    <t>POST Patch</t>
  </si>
  <si>
    <t>Senior Flag Pin</t>
  </si>
  <si>
    <t>Water Bottle w/logo</t>
  </si>
  <si>
    <t>Black Tie</t>
  </si>
  <si>
    <t>Terry Cloth Robe</t>
  </si>
  <si>
    <t>Lettering-name (gym clothes)</t>
  </si>
  <si>
    <t>Blauer Cruiser Jacket with Liner</t>
  </si>
  <si>
    <t>Winter Hat</t>
  </si>
  <si>
    <t>Summer Hat</t>
  </si>
  <si>
    <t>Rainjacket</t>
  </si>
  <si>
    <t>Vest, Yellow Police</t>
  </si>
  <si>
    <t>Pants, Khaki</t>
  </si>
  <si>
    <t>Short Sleeve Shirt, Khaki</t>
  </si>
  <si>
    <t>Long Sleeve Shirt, Khaki</t>
  </si>
  <si>
    <t>Taper 2"</t>
  </si>
  <si>
    <t>CT Police Academy Shoulder Patch</t>
  </si>
  <si>
    <t>Belt Silver Buckle</t>
  </si>
  <si>
    <t>Name Tag</t>
  </si>
  <si>
    <t>Elite Gun Belt</t>
  </si>
  <si>
    <t>Belt-Medium</t>
  </si>
  <si>
    <t>Elite Keepers BW</t>
  </si>
  <si>
    <t>Elite Dbl Mag Pouch BW</t>
  </si>
  <si>
    <t>G2L Light Holder</t>
  </si>
  <si>
    <t>Elite Cuff Case BW</t>
  </si>
  <si>
    <t>Basketweave Mace Holder</t>
  </si>
  <si>
    <t>Peerless Hinges Handcuffs</t>
  </si>
  <si>
    <t>Baton w/Foam Grip</t>
  </si>
  <si>
    <t>Baton Holder</t>
  </si>
  <si>
    <t>Elite Radio Holder BW</t>
  </si>
  <si>
    <t>Blue Gun</t>
  </si>
  <si>
    <t>ALS Duty Holster</t>
  </si>
  <si>
    <t>Bulletproof Vest</t>
  </si>
  <si>
    <t>Firearm</t>
  </si>
  <si>
    <t>need price</t>
  </si>
  <si>
    <t>Ammunition</t>
  </si>
  <si>
    <t>Firearm Cleaning Kit</t>
  </si>
  <si>
    <t>CT Criminal Law</t>
  </si>
  <si>
    <t>CT Motor Vehicle Law</t>
  </si>
  <si>
    <t>Emergency Medical Responder Text</t>
  </si>
  <si>
    <t>Binders</t>
  </si>
  <si>
    <t>Paper (ream)</t>
  </si>
  <si>
    <t>Grand Total</t>
  </si>
  <si>
    <t>student worker hourly rate</t>
  </si>
  <si>
    <t>hours</t>
  </si>
  <si>
    <t>Clerical Position</t>
  </si>
  <si>
    <t>How many hours of work with a budget of:</t>
  </si>
  <si>
    <t>comment</t>
  </si>
  <si>
    <t>request is in addition to PCN 00108987 being recruited</t>
  </si>
  <si>
    <t>Secretary</t>
  </si>
  <si>
    <t>REGULAR PAY  (Full-Time):</t>
  </si>
  <si>
    <t xml:space="preserve">      </t>
  </si>
  <si>
    <t>Index</t>
  </si>
  <si>
    <t>Position Description</t>
  </si>
  <si>
    <t>Bargaining Unit</t>
  </si>
  <si>
    <t>PC#</t>
  </si>
  <si>
    <t>POLC01</t>
  </si>
  <si>
    <t>Chief of Police</t>
  </si>
  <si>
    <t>Unclass/Mgt/Conf</t>
  </si>
  <si>
    <t>00052799</t>
  </si>
  <si>
    <t>Telecommunications Dispatcher</t>
  </si>
  <si>
    <t>Clerical</t>
  </si>
  <si>
    <t>00053060</t>
  </si>
  <si>
    <t>Telecom Dispatcher</t>
  </si>
  <si>
    <t>00052657</t>
  </si>
  <si>
    <t>00053059</t>
  </si>
  <si>
    <t>00052243</t>
  </si>
  <si>
    <t>00052522</t>
  </si>
  <si>
    <t>00092145</t>
  </si>
  <si>
    <t>Police Sergeant</t>
  </si>
  <si>
    <t>Protective Services</t>
  </si>
  <si>
    <t>00052993</t>
  </si>
  <si>
    <t>Police Officer (Trainee)</t>
  </si>
  <si>
    <t>00052511</t>
  </si>
  <si>
    <t>Police Lieutenant</t>
  </si>
  <si>
    <t>00052705</t>
  </si>
  <si>
    <t>00086109</t>
  </si>
  <si>
    <t>00052512</t>
  </si>
  <si>
    <t>00052855</t>
  </si>
  <si>
    <t>00052235</t>
  </si>
  <si>
    <t>EHS001</t>
  </si>
  <si>
    <t>Fire Lieutenant</t>
  </si>
  <si>
    <t>00052650</t>
  </si>
  <si>
    <t>00052172</t>
  </si>
  <si>
    <t>00052230</t>
  </si>
  <si>
    <t>00052706</t>
  </si>
  <si>
    <t>00052649</t>
  </si>
  <si>
    <t>00052265</t>
  </si>
  <si>
    <t>00052879</t>
  </si>
  <si>
    <t>00052808</t>
  </si>
  <si>
    <t>00052708</t>
  </si>
  <si>
    <t>00052168</t>
  </si>
  <si>
    <t>Detective</t>
  </si>
  <si>
    <t>00052709</t>
  </si>
  <si>
    <t>00052591</t>
  </si>
  <si>
    <t>00052640</t>
  </si>
  <si>
    <t>Vacated Date</t>
  </si>
  <si>
    <t>AAP Form 4/23/18</t>
  </si>
  <si>
    <t>00052807</t>
  </si>
  <si>
    <t>Clerk- Typist</t>
  </si>
  <si>
    <t>00108987</t>
  </si>
  <si>
    <t>00052614</t>
  </si>
  <si>
    <t>Total Occupied</t>
  </si>
  <si>
    <t>Total Vacant</t>
  </si>
  <si>
    <t>Vacant</t>
  </si>
  <si>
    <t>Occupied</t>
  </si>
  <si>
    <t>Total Requested NEW Positions</t>
  </si>
  <si>
    <t xml:space="preserve">ONE TIME </t>
  </si>
  <si>
    <t>BOND FUNDS COULD BE USED</t>
  </si>
  <si>
    <t>ANNUAL OPERATING - NEW FUNDS REQUEST</t>
  </si>
  <si>
    <t>Staffing will reduce ot by 1664 at an hourly rate of $50</t>
  </si>
  <si>
    <t>ONE TIME FUNDING REQUEST</t>
  </si>
  <si>
    <t>active search underway</t>
  </si>
  <si>
    <t>REFILL REQUEST TO BE SUBMITTED TO SYSTEM OFFICE</t>
  </si>
  <si>
    <t>Sworn Officers</t>
  </si>
  <si>
    <t>VACANT</t>
  </si>
  <si>
    <t>s:budget\budgetFY19\cao\police proposal 9 14 2018.xlsx</t>
  </si>
  <si>
    <t>Administrative Assistant</t>
  </si>
  <si>
    <t xml:space="preserve">hazardous duty </t>
  </si>
  <si>
    <t>Overtime Reduction/shift differential</t>
  </si>
  <si>
    <t>Police Cars for each Lieutenant</t>
  </si>
  <si>
    <t xml:space="preserve"> PCN 00052807</t>
  </si>
  <si>
    <t>PCN 00052614</t>
  </si>
  <si>
    <t>refill request to be submitted to the system office</t>
  </si>
  <si>
    <t xml:space="preserve">The following vacant positions are existing positions with PCNs and are being provided as they are eluded to, along with an additional anticipated vacant position.   </t>
  </si>
  <si>
    <t>REQUESTED NEW</t>
  </si>
  <si>
    <t>POLICE DEPARTMENT POSITIONS BY PCN NUMBER</t>
  </si>
  <si>
    <t>Clerk Typist</t>
  </si>
  <si>
    <t>Office Assistant</t>
  </si>
  <si>
    <t>CL 13</t>
  </si>
  <si>
    <t>CL 10</t>
  </si>
  <si>
    <t>Administrative Assistant PCN 52535 - $69,795 swap for Clerk Typist PCN 108987 - $40,901</t>
  </si>
  <si>
    <t>s:budget\budgetFY19\cao\police proposal 9 24 2018.xlsx</t>
  </si>
  <si>
    <t>uniform</t>
  </si>
  <si>
    <t>Police Department Budget Request Analysis  - UPDATED 9/25/18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</si>
</sst>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_(* #,##0_);_(* \(#,##0\);_(* &quot;-&quot;??_);_(@_)"/>
    <numFmt numFmtId="167" formatCode="mm/dd/yy;@"/>
    <numFmt numFmtId="168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0" fontId="5" fillId="0" borderId="0"/>
  </cellStyleXfs>
  <cellXfs count="1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4" fontId="2" fillId="0" borderId="0" xfId="0" applyNumberFormat="1" applyFont="1"/>
    <xf numFmtId="164" fontId="2" fillId="0" borderId="0" xfId="1" applyNumberFormat="1" applyFont="1"/>
    <xf numFmtId="164" fontId="2" fillId="0" borderId="0" xfId="0" applyNumberFormat="1" applyFont="1"/>
    <xf numFmtId="0" fontId="2" fillId="3" borderId="0" xfId="0" applyFont="1" applyFill="1" applyAlignment="1">
      <alignment horizontal="center"/>
    </xf>
    <xf numFmtId="10" fontId="2" fillId="3" borderId="0" xfId="2" applyNumberFormat="1" applyFont="1" applyFill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2" fillId="0" borderId="3" xfId="1" applyNumberFormat="1" applyFont="1" applyBorder="1"/>
    <xf numFmtId="164" fontId="2" fillId="0" borderId="4" xfId="1" applyNumberFormat="1" applyFont="1" applyBorder="1"/>
    <xf numFmtId="164" fontId="2" fillId="0" borderId="5" xfId="1" applyNumberFormat="1" applyFont="1" applyBorder="1"/>
    <xf numFmtId="164" fontId="2" fillId="0" borderId="6" xfId="1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165" fontId="4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0" fontId="2" fillId="0" borderId="0" xfId="2" applyNumberFormat="1" applyFont="1" applyAlignment="1">
      <alignment horizontal="right"/>
    </xf>
    <xf numFmtId="44" fontId="2" fillId="0" borderId="0" xfId="0" applyNumberFormat="1" applyFont="1" applyAlignment="1">
      <alignment horizontal="center"/>
    </xf>
    <xf numFmtId="164" fontId="3" fillId="2" borderId="0" xfId="1" applyNumberFormat="1" applyFont="1" applyFill="1" applyAlignment="1">
      <alignment horizontal="right"/>
    </xf>
    <xf numFmtId="0" fontId="2" fillId="3" borderId="0" xfId="0" applyFont="1" applyFill="1" applyAlignment="1">
      <alignment horizontal="right"/>
    </xf>
    <xf numFmtId="164" fontId="3" fillId="2" borderId="7" xfId="1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/>
    </xf>
    <xf numFmtId="8" fontId="2" fillId="0" borderId="10" xfId="0" applyNumberFormat="1" applyFont="1" applyBorder="1"/>
    <xf numFmtId="166" fontId="2" fillId="0" borderId="11" xfId="3" applyNumberFormat="1" applyFont="1" applyBorder="1"/>
    <xf numFmtId="0" fontId="2" fillId="0" borderId="8" xfId="0" applyFont="1" applyBorder="1" applyAlignment="1">
      <alignment horizontal="center" wrapText="1"/>
    </xf>
    <xf numFmtId="0" fontId="2" fillId="0" borderId="11" xfId="0" applyFont="1" applyBorder="1"/>
    <xf numFmtId="0" fontId="2" fillId="0" borderId="9" xfId="0" applyFont="1" applyBorder="1" applyAlignment="1">
      <alignment horizontal="center"/>
    </xf>
    <xf numFmtId="44" fontId="2" fillId="0" borderId="10" xfId="1" applyNumberFormat="1" applyFont="1" applyBorder="1"/>
    <xf numFmtId="164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4" applyNumberFormat="1" applyFont="1" applyFill="1" applyProtection="1">
      <protection locked="0"/>
    </xf>
    <xf numFmtId="0" fontId="5" fillId="0" borderId="0" xfId="4" applyNumberFormat="1" applyFill="1" applyProtection="1">
      <protection locked="0"/>
    </xf>
    <xf numFmtId="49" fontId="5" fillId="0" borderId="0" xfId="4" applyNumberFormat="1" applyFill="1" applyAlignment="1" applyProtection="1">
      <alignment horizontal="center"/>
      <protection locked="0"/>
    </xf>
    <xf numFmtId="5" fontId="5" fillId="0" borderId="0" xfId="4" applyNumberFormat="1" applyFill="1"/>
    <xf numFmtId="0" fontId="5" fillId="0" borderId="0" xfId="4" applyFill="1"/>
    <xf numFmtId="0" fontId="5" fillId="0" borderId="0" xfId="4" applyNumberFormat="1" applyFill="1" applyAlignment="1" applyProtection="1">
      <alignment horizontal="center"/>
      <protection locked="0"/>
    </xf>
    <xf numFmtId="39" fontId="5" fillId="0" borderId="0" xfId="4" applyNumberFormat="1" applyFill="1" applyProtection="1">
      <protection locked="0"/>
    </xf>
    <xf numFmtId="167" fontId="5" fillId="0" borderId="0" xfId="4" applyNumberFormat="1" applyFill="1" applyAlignment="1" applyProtection="1">
      <alignment horizontal="center"/>
      <protection locked="0"/>
    </xf>
    <xf numFmtId="5" fontId="5" fillId="0" borderId="0" xfId="4" applyNumberFormat="1" applyFont="1" applyFill="1" applyAlignment="1">
      <alignment horizontal="right" vertical="center"/>
    </xf>
    <xf numFmtId="0" fontId="7" fillId="0" borderId="0" xfId="4" applyNumberFormat="1" applyFont="1" applyFill="1" applyAlignment="1" applyProtection="1">
      <alignment horizontal="left"/>
      <protection locked="0"/>
    </xf>
    <xf numFmtId="5" fontId="8" fillId="0" borderId="0" xfId="4" applyNumberFormat="1" applyFont="1" applyFill="1" applyAlignment="1">
      <alignment horizontal="left"/>
    </xf>
    <xf numFmtId="0" fontId="7" fillId="0" borderId="0" xfId="4" applyNumberFormat="1" applyFont="1" applyFill="1" applyAlignment="1" applyProtection="1">
      <alignment horizontal="center"/>
      <protection locked="0"/>
    </xf>
    <xf numFmtId="39" fontId="6" fillId="0" borderId="0" xfId="4" applyNumberFormat="1" applyFont="1" applyFill="1" applyAlignment="1" applyProtection="1">
      <alignment horizontal="center"/>
      <protection locked="0"/>
    </xf>
    <xf numFmtId="49" fontId="7" fillId="0" borderId="0" xfId="4" applyNumberFormat="1" applyFont="1" applyFill="1" applyAlignment="1" applyProtection="1">
      <alignment horizontal="center"/>
      <protection locked="0"/>
    </xf>
    <xf numFmtId="39" fontId="7" fillId="0" borderId="0" xfId="4" applyNumberFormat="1" applyFont="1" applyFill="1" applyAlignment="1" applyProtection="1">
      <alignment horizontal="center"/>
      <protection locked="0"/>
    </xf>
    <xf numFmtId="0" fontId="5" fillId="0" borderId="0" xfId="4" applyNumberFormat="1" applyFont="1" applyFill="1" applyBorder="1" applyAlignment="1" applyProtection="1">
      <alignment horizontal="center"/>
      <protection locked="0"/>
    </xf>
    <xf numFmtId="39" fontId="5" fillId="0" borderId="0" xfId="4" applyNumberFormat="1" applyFill="1" applyAlignment="1">
      <alignment horizontal="right"/>
    </xf>
    <xf numFmtId="49" fontId="5" fillId="0" borderId="0" xfId="4" applyNumberFormat="1" applyFont="1" applyFill="1" applyAlignment="1" applyProtection="1">
      <alignment horizontal="center"/>
      <protection locked="0"/>
    </xf>
    <xf numFmtId="5" fontId="5" fillId="0" borderId="0" xfId="4" applyNumberFormat="1" applyFill="1" applyBorder="1"/>
    <xf numFmtId="0" fontId="5" fillId="0" borderId="12" xfId="4" applyNumberFormat="1" applyFill="1" applyBorder="1" applyAlignment="1" applyProtection="1">
      <alignment horizontal="center"/>
      <protection locked="0"/>
    </xf>
    <xf numFmtId="0" fontId="5" fillId="0" borderId="0" xfId="4" applyNumberFormat="1" applyFill="1" applyBorder="1" applyAlignment="1" applyProtection="1">
      <alignment horizontal="center"/>
      <protection locked="0"/>
    </xf>
    <xf numFmtId="39" fontId="5" fillId="0" borderId="0" xfId="4" applyNumberFormat="1" applyFill="1" applyBorder="1" applyProtection="1">
      <protection locked="0"/>
    </xf>
    <xf numFmtId="0" fontId="5" fillId="0" borderId="0" xfId="4" applyNumberFormat="1" applyFont="1" applyFill="1" applyAlignment="1" applyProtection="1">
      <alignment horizontal="center"/>
      <protection locked="0"/>
    </xf>
    <xf numFmtId="39" fontId="5" fillId="0" borderId="0" xfId="6" applyNumberFormat="1" applyFill="1"/>
    <xf numFmtId="39" fontId="1" fillId="0" borderId="0" xfId="8" applyNumberFormat="1" applyFill="1" applyAlignment="1">
      <alignment horizontal="right"/>
    </xf>
    <xf numFmtId="39" fontId="5" fillId="0" borderId="0" xfId="7" applyNumberFormat="1"/>
    <xf numFmtId="0" fontId="5" fillId="4" borderId="0" xfId="4" applyNumberFormat="1" applyFont="1" applyFill="1" applyAlignment="1" applyProtection="1">
      <alignment horizontal="center"/>
      <protection locked="0"/>
    </xf>
    <xf numFmtId="0" fontId="5" fillId="4" borderId="0" xfId="4" applyNumberFormat="1" applyFont="1" applyFill="1" applyProtection="1">
      <protection locked="0"/>
    </xf>
    <xf numFmtId="0" fontId="5" fillId="4" borderId="0" xfId="4" applyNumberFormat="1" applyFont="1" applyFill="1" applyBorder="1" applyAlignment="1" applyProtection="1">
      <alignment horizontal="center"/>
      <protection locked="0"/>
    </xf>
    <xf numFmtId="4" fontId="5" fillId="4" borderId="0" xfId="4" applyNumberFormat="1" applyFont="1" applyFill="1"/>
    <xf numFmtId="167" fontId="5" fillId="4" borderId="0" xfId="4" applyNumberFormat="1" applyFont="1" applyFill="1" applyBorder="1" applyAlignment="1" applyProtection="1">
      <alignment horizontal="center"/>
      <protection locked="0"/>
    </xf>
    <xf numFmtId="49" fontId="5" fillId="4" borderId="0" xfId="4" applyNumberFormat="1" applyFont="1" applyFill="1" applyAlignment="1" applyProtection="1">
      <alignment horizontal="center"/>
      <protection locked="0"/>
    </xf>
    <xf numFmtId="5" fontId="5" fillId="4" borderId="0" xfId="4" applyNumberFormat="1" applyFont="1" applyFill="1" applyBorder="1" applyAlignment="1">
      <alignment horizontal="right" vertical="center"/>
    </xf>
    <xf numFmtId="5" fontId="5" fillId="4" borderId="0" xfId="4" applyNumberFormat="1" applyFont="1" applyFill="1" applyBorder="1"/>
    <xf numFmtId="0" fontId="5" fillId="0" borderId="0" xfId="4" applyBorder="1"/>
    <xf numFmtId="39" fontId="5" fillId="0" borderId="0" xfId="4" applyNumberFormat="1" applyAlignment="1">
      <alignment horizontal="right"/>
    </xf>
    <xf numFmtId="167" fontId="6" fillId="0" borderId="12" xfId="4" applyNumberFormat="1" applyFont="1" applyFill="1" applyBorder="1" applyAlignment="1" applyProtection="1">
      <alignment horizontal="center"/>
      <protection locked="0"/>
    </xf>
    <xf numFmtId="39" fontId="5" fillId="0" borderId="0" xfId="10" applyNumberFormat="1" applyFill="1" applyAlignment="1">
      <alignment horizontal="right"/>
    </xf>
    <xf numFmtId="0" fontId="5" fillId="0" borderId="0" xfId="4" applyNumberFormat="1" applyFill="1" applyBorder="1" applyProtection="1">
      <protection locked="0"/>
    </xf>
    <xf numFmtId="167" fontId="5" fillId="0" borderId="0" xfId="4" applyNumberFormat="1" applyFill="1"/>
    <xf numFmtId="5" fontId="5" fillId="0" borderId="0" xfId="4" applyNumberFormat="1" applyFont="1" applyFill="1" applyAlignment="1">
      <alignment horizontal="center"/>
    </xf>
    <xf numFmtId="0" fontId="6" fillId="0" borderId="0" xfId="4" applyNumberFormat="1" applyFont="1" applyFill="1" applyAlignment="1" applyProtection="1">
      <alignment horizontal="right"/>
      <protection locked="0"/>
    </xf>
    <xf numFmtId="0" fontId="6" fillId="0" borderId="0" xfId="4" applyNumberFormat="1" applyFont="1" applyFill="1" applyBorder="1" applyAlignment="1" applyProtection="1">
      <alignment horizontal="center"/>
      <protection locked="0"/>
    </xf>
    <xf numFmtId="0" fontId="6" fillId="0" borderId="0" xfId="4" applyNumberFormat="1" applyFont="1" applyFill="1" applyBorder="1" applyAlignment="1" applyProtection="1">
      <alignment horizontal="right"/>
      <protection locked="0"/>
    </xf>
    <xf numFmtId="0" fontId="6" fillId="0" borderId="12" xfId="4" applyNumberFormat="1" applyFont="1" applyFill="1" applyBorder="1" applyAlignment="1" applyProtection="1">
      <alignment horizontal="center"/>
      <protection locked="0"/>
    </xf>
    <xf numFmtId="0" fontId="6" fillId="0" borderId="13" xfId="4" applyNumberFormat="1" applyFont="1" applyFill="1" applyBorder="1" applyAlignment="1" applyProtection="1">
      <alignment horizontal="center"/>
      <protection locked="0"/>
    </xf>
    <xf numFmtId="0" fontId="6" fillId="0" borderId="0" xfId="4" applyNumberFormat="1" applyFont="1" applyFill="1" applyAlignment="1" applyProtection="1">
      <alignment horizontal="right"/>
      <protection locked="0"/>
    </xf>
    <xf numFmtId="164" fontId="2" fillId="3" borderId="3" xfId="1" applyNumberFormat="1" applyFont="1" applyFill="1" applyBorder="1"/>
    <xf numFmtId="164" fontId="3" fillId="2" borderId="0" xfId="0" applyNumberFormat="1" applyFont="1" applyFill="1"/>
    <xf numFmtId="0" fontId="3" fillId="2" borderId="0" xfId="0" applyFont="1" applyFill="1"/>
    <xf numFmtId="164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 indent="1"/>
    </xf>
    <xf numFmtId="164" fontId="2" fillId="0" borderId="0" xfId="1" applyNumberFormat="1" applyFont="1" applyAlignment="1">
      <alignment horizontal="right"/>
    </xf>
    <xf numFmtId="0" fontId="2" fillId="0" borderId="0" xfId="0" applyFont="1" applyAlignment="1">
      <alignment wrapText="1"/>
    </xf>
    <xf numFmtId="0" fontId="3" fillId="3" borderId="0" xfId="0" applyFont="1" applyFill="1" applyAlignment="1">
      <alignment horizontal="center"/>
    </xf>
    <xf numFmtId="10" fontId="2" fillId="3" borderId="0" xfId="2" applyNumberFormat="1" applyFont="1" applyFill="1" applyAlignment="1">
      <alignment horizontal="right"/>
    </xf>
    <xf numFmtId="0" fontId="5" fillId="2" borderId="0" xfId="4" applyFill="1"/>
    <xf numFmtId="0" fontId="12" fillId="6" borderId="0" xfId="4" applyNumberFormat="1" applyFont="1" applyFill="1" applyProtection="1">
      <protection locked="0"/>
    </xf>
    <xf numFmtId="0" fontId="13" fillId="6" borderId="0" xfId="0" applyFont="1" applyFill="1"/>
    <xf numFmtId="0" fontId="12" fillId="6" borderId="0" xfId="4" applyNumberFormat="1" applyFont="1" applyFill="1" applyBorder="1" applyAlignment="1" applyProtection="1">
      <alignment horizontal="center"/>
      <protection locked="0"/>
    </xf>
    <xf numFmtId="0" fontId="12" fillId="6" borderId="0" xfId="4" applyFont="1" applyFill="1"/>
    <xf numFmtId="39" fontId="14" fillId="6" borderId="0" xfId="4" applyNumberFormat="1" applyFont="1" applyFill="1" applyAlignment="1">
      <alignment horizontal="left"/>
    </xf>
    <xf numFmtId="167" fontId="12" fillId="6" borderId="0" xfId="4" applyNumberFormat="1" applyFont="1" applyFill="1" applyAlignment="1" applyProtection="1">
      <alignment horizontal="center"/>
      <protection locked="0"/>
    </xf>
    <xf numFmtId="49" fontId="12" fillId="6" borderId="0" xfId="4" applyNumberFormat="1" applyFont="1" applyFill="1" applyAlignment="1" applyProtection="1">
      <alignment horizontal="center"/>
      <protection locked="0"/>
    </xf>
    <xf numFmtId="0" fontId="12" fillId="6" borderId="12" xfId="4" applyNumberFormat="1" applyFont="1" applyFill="1" applyBorder="1" applyAlignment="1" applyProtection="1">
      <alignment horizontal="center"/>
      <protection locked="0"/>
    </xf>
    <xf numFmtId="49" fontId="12" fillId="6" borderId="0" xfId="4" applyNumberFormat="1" applyFont="1" applyFill="1" applyBorder="1" applyAlignment="1" applyProtection="1">
      <alignment horizontal="center"/>
      <protection locked="0"/>
    </xf>
    <xf numFmtId="39" fontId="12" fillId="6" borderId="0" xfId="7" applyNumberFormat="1" applyFont="1" applyFill="1"/>
    <xf numFmtId="0" fontId="5" fillId="7" borderId="0" xfId="4" applyNumberFormat="1" applyFill="1" applyAlignment="1" applyProtection="1">
      <alignment horizontal="center"/>
      <protection locked="0"/>
    </xf>
    <xf numFmtId="0" fontId="5" fillId="7" borderId="0" xfId="4" applyNumberFormat="1" applyFill="1" applyProtection="1">
      <protection locked="0"/>
    </xf>
    <xf numFmtId="0" fontId="5" fillId="7" borderId="0" xfId="4" applyNumberFormat="1" applyFill="1" applyBorder="1" applyAlignment="1" applyProtection="1">
      <alignment horizontal="center"/>
      <protection locked="0"/>
    </xf>
    <xf numFmtId="49" fontId="5" fillId="7" borderId="0" xfId="4" applyNumberFormat="1" applyFill="1" applyAlignment="1" applyProtection="1">
      <alignment horizontal="center"/>
      <protection locked="0"/>
    </xf>
    <xf numFmtId="39" fontId="5" fillId="7" borderId="0" xfId="4" applyNumberFormat="1" applyFill="1" applyProtection="1">
      <protection locked="0"/>
    </xf>
    <xf numFmtId="167" fontId="5" fillId="7" borderId="0" xfId="4" applyNumberFormat="1" applyFill="1" applyAlignment="1" applyProtection="1">
      <alignment horizontal="center"/>
      <protection locked="0"/>
    </xf>
    <xf numFmtId="5" fontId="5" fillId="7" borderId="0" xfId="4" applyNumberFormat="1" applyFont="1" applyFill="1" applyAlignment="1">
      <alignment horizontal="right" vertical="center"/>
    </xf>
    <xf numFmtId="5" fontId="5" fillId="7" borderId="0" xfId="4" applyNumberFormat="1" applyFill="1"/>
    <xf numFmtId="0" fontId="5" fillId="7" borderId="0" xfId="4" applyFill="1"/>
    <xf numFmtId="0" fontId="5" fillId="7" borderId="12" xfId="4" applyNumberFormat="1" applyFill="1" applyBorder="1" applyAlignment="1" applyProtection="1">
      <alignment horizontal="center"/>
      <protection locked="0"/>
    </xf>
    <xf numFmtId="0" fontId="6" fillId="7" borderId="0" xfId="4" applyNumberFormat="1" applyFont="1" applyFill="1" applyAlignment="1" applyProtection="1">
      <alignment horizontal="right"/>
      <protection locked="0"/>
    </xf>
    <xf numFmtId="0" fontId="2" fillId="7" borderId="0" xfId="0" applyFont="1" applyFill="1"/>
    <xf numFmtId="164" fontId="2" fillId="7" borderId="0" xfId="1" applyNumberFormat="1" applyFont="1" applyFill="1"/>
    <xf numFmtId="10" fontId="2" fillId="7" borderId="0" xfId="0" applyNumberFormat="1" applyFont="1" applyFill="1" applyAlignment="1">
      <alignment horizontal="right"/>
    </xf>
    <xf numFmtId="164" fontId="2" fillId="7" borderId="0" xfId="0" applyNumberFormat="1" applyFont="1" applyFill="1"/>
    <xf numFmtId="0" fontId="2" fillId="7" borderId="0" xfId="0" applyFont="1" applyFill="1" applyAlignment="1">
      <alignment horizontal="center"/>
    </xf>
    <xf numFmtId="0" fontId="5" fillId="5" borderId="0" xfId="4" applyNumberFormat="1" applyFill="1" applyAlignment="1" applyProtection="1">
      <alignment horizontal="center"/>
      <protection locked="0"/>
    </xf>
    <xf numFmtId="0" fontId="5" fillId="5" borderId="0" xfId="4" applyNumberFormat="1" applyFill="1" applyProtection="1">
      <protection locked="0"/>
    </xf>
    <xf numFmtId="0" fontId="5" fillId="5" borderId="0" xfId="4" applyNumberFormat="1" applyFill="1" applyBorder="1" applyAlignment="1" applyProtection="1">
      <alignment horizontal="center"/>
      <protection locked="0"/>
    </xf>
    <xf numFmtId="0" fontId="5" fillId="5" borderId="0" xfId="4" applyFill="1"/>
    <xf numFmtId="39" fontId="11" fillId="5" borderId="0" xfId="4" applyNumberFormat="1" applyFont="1" applyFill="1" applyAlignment="1">
      <alignment horizontal="left"/>
    </xf>
    <xf numFmtId="167" fontId="5" fillId="5" borderId="0" xfId="4" applyNumberFormat="1" applyFill="1" applyAlignment="1" applyProtection="1">
      <alignment horizontal="center"/>
      <protection locked="0"/>
    </xf>
    <xf numFmtId="49" fontId="5" fillId="5" borderId="0" xfId="4" applyNumberFormat="1" applyFont="1" applyFill="1" applyAlignment="1" applyProtection="1">
      <alignment horizontal="center"/>
      <protection locked="0"/>
    </xf>
    <xf numFmtId="5" fontId="5" fillId="5" borderId="0" xfId="7" applyNumberFormat="1" applyFill="1"/>
    <xf numFmtId="0" fontId="2" fillId="5" borderId="0" xfId="0" applyFont="1" applyFill="1"/>
    <xf numFmtId="0" fontId="5" fillId="5" borderId="12" xfId="4" applyNumberFormat="1" applyFill="1" applyBorder="1" applyAlignment="1" applyProtection="1">
      <alignment horizontal="center"/>
      <protection locked="0"/>
    </xf>
    <xf numFmtId="39" fontId="5" fillId="5" borderId="0" xfId="7" applyNumberFormat="1" applyFill="1"/>
    <xf numFmtId="49" fontId="5" fillId="5" borderId="0" xfId="4" applyNumberFormat="1" applyFill="1" applyAlignment="1" applyProtection="1">
      <alignment horizontal="center"/>
      <protection locked="0"/>
    </xf>
    <xf numFmtId="0" fontId="3" fillId="0" borderId="0" xfId="0" applyFont="1" applyAlignment="1"/>
    <xf numFmtId="5" fontId="5" fillId="0" borderId="0" xfId="4" applyNumberFormat="1" applyFont="1" applyFill="1" applyBorder="1" applyAlignment="1">
      <alignment horizontal="right" vertical="center"/>
    </xf>
    <xf numFmtId="5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5" fontId="7" fillId="0" borderId="0" xfId="4" applyNumberFormat="1" applyFont="1" applyFill="1" applyBorder="1" applyAlignment="1">
      <alignment horizontal="right" vertical="center"/>
    </xf>
    <xf numFmtId="5" fontId="7" fillId="0" borderId="0" xfId="4" applyNumberFormat="1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5" fillId="0" borderId="0" xfId="4" applyFill="1" applyBorder="1"/>
    <xf numFmtId="5" fontId="5" fillId="0" borderId="0" xfId="7" applyNumberFormat="1" applyBorder="1"/>
    <xf numFmtId="168" fontId="5" fillId="0" borderId="0" xfId="4" applyNumberFormat="1" applyFont="1" applyFill="1" applyBorder="1" applyAlignment="1">
      <alignment horizontal="right" vertical="center"/>
    </xf>
    <xf numFmtId="5" fontId="6" fillId="0" borderId="0" xfId="4" applyNumberFormat="1" applyFont="1" applyFill="1" applyBorder="1" applyAlignment="1">
      <alignment horizontal="right" vertical="center"/>
    </xf>
    <xf numFmtId="5" fontId="5" fillId="0" borderId="0" xfId="4" applyNumberFormat="1" applyFont="1" applyFill="1" applyBorder="1" applyAlignment="1">
      <alignment horizontal="center"/>
    </xf>
    <xf numFmtId="5" fontId="5" fillId="0" borderId="0" xfId="4" applyNumberFormat="1" applyBorder="1"/>
    <xf numFmtId="5" fontId="10" fillId="0" borderId="0" xfId="5" applyNumberFormat="1" applyFont="1" applyFill="1" applyBorder="1" applyAlignment="1">
      <alignment horizontal="right" vertical="center"/>
    </xf>
    <xf numFmtId="6" fontId="5" fillId="0" borderId="0" xfId="7" applyNumberFormat="1" applyFill="1" applyBorder="1"/>
    <xf numFmtId="5" fontId="6" fillId="0" borderId="0" xfId="4" applyNumberFormat="1" applyFont="1" applyFill="1" applyBorder="1"/>
    <xf numFmtId="0" fontId="2" fillId="8" borderId="0" xfId="0" applyFont="1" applyFill="1"/>
    <xf numFmtId="164" fontId="2" fillId="8" borderId="0" xfId="1" applyNumberFormat="1" applyFont="1" applyFill="1"/>
    <xf numFmtId="10" fontId="2" fillId="8" borderId="0" xfId="2" applyNumberFormat="1" applyFont="1" applyFill="1" applyAlignment="1">
      <alignment horizontal="right"/>
    </xf>
    <xf numFmtId="164" fontId="2" fillId="8" borderId="0" xfId="0" applyNumberFormat="1" applyFont="1" applyFill="1"/>
    <xf numFmtId="0" fontId="2" fillId="8" borderId="0" xfId="0" applyFont="1" applyFill="1" applyAlignment="1">
      <alignment horizontal="center"/>
    </xf>
    <xf numFmtId="0" fontId="5" fillId="8" borderId="0" xfId="4" applyNumberFormat="1" applyFill="1" applyAlignment="1" applyProtection="1">
      <alignment horizontal="center"/>
      <protection locked="0"/>
    </xf>
    <xf numFmtId="0" fontId="5" fillId="8" borderId="0" xfId="4" applyNumberFormat="1" applyFill="1" applyBorder="1" applyAlignment="1" applyProtection="1">
      <alignment horizontal="center"/>
      <protection locked="0"/>
    </xf>
    <xf numFmtId="39" fontId="5" fillId="8" borderId="0" xfId="10" applyNumberFormat="1" applyFill="1" applyAlignment="1">
      <alignment horizontal="right"/>
    </xf>
    <xf numFmtId="167" fontId="5" fillId="8" borderId="0" xfId="4" applyNumberFormat="1" applyFill="1" applyAlignment="1" applyProtection="1">
      <alignment horizontal="center"/>
      <protection locked="0"/>
    </xf>
    <xf numFmtId="49" fontId="5" fillId="8" borderId="0" xfId="4" applyNumberFormat="1" applyFill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6" fillId="3" borderId="0" xfId="4" applyFont="1" applyFill="1" applyAlignment="1">
      <alignment horizontal="center"/>
    </xf>
  </cellXfs>
  <cellStyles count="11">
    <cellStyle name="Comma" xfId="3" builtinId="3"/>
    <cellStyle name="Comma 2" xfId="9"/>
    <cellStyle name="Currency" xfId="1" builtinId="4"/>
    <cellStyle name="Normal" xfId="0" builtinId="0"/>
    <cellStyle name="Normal 10" xfId="10"/>
    <cellStyle name="Normal 12 12 2 2 2 2" xfId="8"/>
    <cellStyle name="Normal 16" xfId="6"/>
    <cellStyle name="Normal 2" xfId="4"/>
    <cellStyle name="Normal_FY09" xfId="5"/>
    <cellStyle name="Normal_FY15_3" xfId="7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workbookViewId="0">
      <selection activeCell="D21" sqref="D21"/>
    </sheetView>
  </sheetViews>
  <sheetFormatPr defaultColWidth="9.140625" defaultRowHeight="15.75" x14ac:dyDescent="0.25"/>
  <cols>
    <col min="1" max="1" width="3.140625" style="1" customWidth="1"/>
    <col min="2" max="2" width="38.7109375" style="1" customWidth="1"/>
    <col min="3" max="3" width="7.5703125" style="1" bestFit="1" customWidth="1"/>
    <col min="4" max="4" width="23.7109375" style="1" bestFit="1" customWidth="1"/>
    <col min="5" max="5" width="20.28515625" style="1" customWidth="1"/>
    <col min="6" max="6" width="13.42578125" style="1" customWidth="1"/>
    <col min="7" max="7" width="13.5703125" style="1" customWidth="1"/>
    <col min="8" max="8" width="10.85546875" style="1" bestFit="1" customWidth="1"/>
    <col min="9" max="9" width="8.85546875" style="2" bestFit="1" customWidth="1"/>
    <col min="10" max="10" width="14.85546875" style="21" customWidth="1"/>
    <col min="11" max="11" width="62.7109375" style="1" customWidth="1"/>
    <col min="12" max="12" width="9.85546875" style="1" bestFit="1" customWidth="1"/>
    <col min="13" max="16384" width="9.140625" style="1"/>
  </cols>
  <sheetData>
    <row r="1" spans="2:15" x14ac:dyDescent="0.25">
      <c r="B1" s="162" t="s">
        <v>169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3" spans="2:15" x14ac:dyDescent="0.25">
      <c r="D3" s="159" t="s">
        <v>10</v>
      </c>
      <c r="E3" s="160"/>
      <c r="H3" s="15"/>
    </row>
    <row r="4" spans="2:15" x14ac:dyDescent="0.25">
      <c r="D4" s="9" t="s">
        <v>8</v>
      </c>
      <c r="E4" s="10" t="s">
        <v>9</v>
      </c>
      <c r="G4" s="3" t="s">
        <v>18</v>
      </c>
      <c r="J4" s="22" t="s">
        <v>21</v>
      </c>
    </row>
    <row r="5" spans="2:15" x14ac:dyDescent="0.25">
      <c r="B5" s="1" t="s">
        <v>84</v>
      </c>
      <c r="C5" s="2">
        <v>1</v>
      </c>
      <c r="D5" s="11">
        <v>42684</v>
      </c>
      <c r="E5" s="12">
        <v>56009</v>
      </c>
      <c r="G5" s="4"/>
      <c r="J5" s="23">
        <v>0.72760000000000002</v>
      </c>
    </row>
    <row r="6" spans="2:15" x14ac:dyDescent="0.25">
      <c r="B6" s="1" t="s">
        <v>152</v>
      </c>
      <c r="C6" s="2"/>
      <c r="D6" s="11">
        <v>53935</v>
      </c>
      <c r="E6" s="12">
        <v>69795</v>
      </c>
      <c r="G6" s="4">
        <f>(D6+E6)/2</f>
        <v>61865</v>
      </c>
      <c r="J6" s="23">
        <v>0.72760000000000002</v>
      </c>
    </row>
    <row r="7" spans="2:15" x14ac:dyDescent="0.25">
      <c r="B7" s="1" t="s">
        <v>162</v>
      </c>
      <c r="C7" s="2" t="s">
        <v>165</v>
      </c>
      <c r="D7" s="11">
        <v>36671</v>
      </c>
      <c r="E7" s="12">
        <v>46355</v>
      </c>
      <c r="G7" s="4"/>
      <c r="J7" s="23">
        <v>0.72760000000000002</v>
      </c>
    </row>
    <row r="8" spans="2:15" x14ac:dyDescent="0.25">
      <c r="B8" s="1" t="s">
        <v>163</v>
      </c>
      <c r="C8" s="2" t="s">
        <v>164</v>
      </c>
      <c r="D8" s="11">
        <v>40901</v>
      </c>
      <c r="E8" s="12">
        <v>53663</v>
      </c>
      <c r="G8" s="4"/>
      <c r="J8" s="23">
        <v>0.72760000000000002</v>
      </c>
    </row>
    <row r="9" spans="2:15" x14ac:dyDescent="0.25">
      <c r="B9" s="1" t="s">
        <v>3</v>
      </c>
      <c r="C9" s="2" t="s">
        <v>4</v>
      </c>
      <c r="D9" s="11">
        <v>44601</v>
      </c>
      <c r="E9" s="12">
        <v>58489</v>
      </c>
      <c r="J9" s="23">
        <v>0.72760000000000002</v>
      </c>
      <c r="L9" s="6">
        <f>(D8+E8)/2</f>
        <v>47282</v>
      </c>
    </row>
    <row r="10" spans="2:15" x14ac:dyDescent="0.25">
      <c r="B10" s="1" t="s">
        <v>0</v>
      </c>
      <c r="C10" s="2" t="s">
        <v>5</v>
      </c>
      <c r="D10" s="11">
        <v>40226</v>
      </c>
      <c r="E10" s="12">
        <v>53982</v>
      </c>
      <c r="J10" s="23">
        <v>0.96930000000000005</v>
      </c>
      <c r="K10" s="1" t="s">
        <v>153</v>
      </c>
    </row>
    <row r="11" spans="2:15" x14ac:dyDescent="0.25">
      <c r="B11" s="1" t="s">
        <v>1</v>
      </c>
      <c r="C11" s="2" t="s">
        <v>6</v>
      </c>
      <c r="D11" s="84">
        <v>53540</v>
      </c>
      <c r="E11" s="12">
        <v>70449</v>
      </c>
      <c r="G11" s="4">
        <f>(D11+E11)/2</f>
        <v>61994.5</v>
      </c>
      <c r="J11" s="23">
        <v>0.96930000000000005</v>
      </c>
      <c r="K11" s="1" t="s">
        <v>153</v>
      </c>
    </row>
    <row r="12" spans="2:15" x14ac:dyDescent="0.25">
      <c r="B12" s="1" t="s">
        <v>2</v>
      </c>
      <c r="C12" s="2" t="s">
        <v>7</v>
      </c>
      <c r="D12" s="13">
        <v>60656</v>
      </c>
      <c r="E12" s="14">
        <v>81178</v>
      </c>
      <c r="G12" s="4">
        <f>(D12+E12)/2</f>
        <v>70917</v>
      </c>
      <c r="J12" s="23">
        <v>0.96930000000000005</v>
      </c>
      <c r="K12" s="1" t="s">
        <v>153</v>
      </c>
    </row>
    <row r="15" spans="2:15" x14ac:dyDescent="0.25">
      <c r="E15" s="36" t="s">
        <v>11</v>
      </c>
      <c r="F15" s="92" t="s">
        <v>12</v>
      </c>
      <c r="G15" s="36" t="s">
        <v>13</v>
      </c>
      <c r="H15" s="36" t="s">
        <v>14</v>
      </c>
      <c r="I15" s="133" t="s">
        <v>15</v>
      </c>
      <c r="J15" s="88" t="s">
        <v>16</v>
      </c>
      <c r="K15" s="2" t="s">
        <v>82</v>
      </c>
    </row>
    <row r="16" spans="2:15" ht="38.25" customHeight="1" x14ac:dyDescent="0.25">
      <c r="B16" s="161" t="s">
        <v>22</v>
      </c>
      <c r="C16" s="161"/>
      <c r="D16" s="161"/>
      <c r="E16" s="5">
        <f>E11*(0.05)</f>
        <v>3522.4500000000003</v>
      </c>
      <c r="F16" s="93">
        <v>0.96930000000000005</v>
      </c>
      <c r="G16" s="6">
        <f>E16*F16</f>
        <v>3414.3107850000006</v>
      </c>
      <c r="H16" s="6">
        <f>E16+G16</f>
        <v>6936.7607850000004</v>
      </c>
      <c r="I16" s="2">
        <v>3</v>
      </c>
      <c r="J16" s="25">
        <f>H16*I16</f>
        <v>20810.282355000003</v>
      </c>
    </row>
    <row r="17" spans="1:13" ht="32.25" customHeight="1" x14ac:dyDescent="0.25">
      <c r="B17" s="116" t="s">
        <v>17</v>
      </c>
      <c r="C17" s="116"/>
      <c r="D17" s="116"/>
      <c r="E17" s="117">
        <f>D11</f>
        <v>53540</v>
      </c>
      <c r="F17" s="118">
        <f>F16</f>
        <v>0.96930000000000005</v>
      </c>
      <c r="G17" s="119">
        <f>E17*F17</f>
        <v>51896.322</v>
      </c>
      <c r="H17" s="119">
        <f>E17+G17</f>
        <v>105436.322</v>
      </c>
      <c r="I17" s="120">
        <v>4</v>
      </c>
      <c r="J17" s="25">
        <f>H17*I17</f>
        <v>421745.288</v>
      </c>
      <c r="K17" s="91"/>
    </row>
    <row r="18" spans="1:13" x14ac:dyDescent="0.25">
      <c r="B18" s="1" t="s">
        <v>19</v>
      </c>
      <c r="E18" s="5">
        <v>87000</v>
      </c>
      <c r="F18" s="93">
        <v>7.9100000000000004E-2</v>
      </c>
      <c r="G18" s="6">
        <f>E18*F18</f>
        <v>6881.7000000000007</v>
      </c>
      <c r="H18" s="6">
        <f>E18+G18</f>
        <v>93881.7</v>
      </c>
      <c r="I18" s="24"/>
      <c r="J18" s="25">
        <f>H18</f>
        <v>93881.7</v>
      </c>
    </row>
    <row r="19" spans="1:13" x14ac:dyDescent="0.25">
      <c r="B19" s="149" t="s">
        <v>80</v>
      </c>
      <c r="C19" s="149"/>
      <c r="D19" s="149"/>
      <c r="E19" s="150">
        <f>47282</f>
        <v>47282</v>
      </c>
      <c r="F19" s="151">
        <f>J9</f>
        <v>0.72760000000000002</v>
      </c>
      <c r="G19" s="152">
        <f>E19*F19</f>
        <v>34402.383200000004</v>
      </c>
      <c r="H19" s="152">
        <f>E19+G19</f>
        <v>81684.383200000011</v>
      </c>
      <c r="I19" s="153">
        <v>1</v>
      </c>
      <c r="J19" s="25">
        <f>H19*I19</f>
        <v>81684.383200000011</v>
      </c>
      <c r="K19" s="1" t="s">
        <v>83</v>
      </c>
    </row>
    <row r="20" spans="1:13" x14ac:dyDescent="0.25">
      <c r="B20" s="1" t="s">
        <v>166</v>
      </c>
      <c r="J20" s="25">
        <f>69795-40901</f>
        <v>28894</v>
      </c>
    </row>
    <row r="21" spans="1:13" x14ac:dyDescent="0.25">
      <c r="B21" s="1" t="s">
        <v>154</v>
      </c>
      <c r="E21" s="2"/>
      <c r="F21" s="7"/>
      <c r="G21" s="2"/>
      <c r="H21" s="2"/>
      <c r="J21" s="25">
        <v>-83200</v>
      </c>
      <c r="K21" s="1" t="s">
        <v>145</v>
      </c>
    </row>
    <row r="22" spans="1:13" ht="16.5" thickBot="1" x14ac:dyDescent="0.3">
      <c r="E22" s="85"/>
      <c r="F22" s="86"/>
      <c r="G22" s="85"/>
      <c r="H22" s="87" t="s">
        <v>144</v>
      </c>
      <c r="I22" s="88"/>
      <c r="J22" s="27">
        <f>SUM(J16:J21)</f>
        <v>563815.65355499997</v>
      </c>
    </row>
    <row r="23" spans="1:13" ht="16.5" thickTop="1" x14ac:dyDescent="0.25">
      <c r="J23" s="90"/>
    </row>
    <row r="24" spans="1:13" x14ac:dyDescent="0.25">
      <c r="B24" s="1" t="s">
        <v>142</v>
      </c>
      <c r="J24" s="90"/>
    </row>
    <row r="25" spans="1:13" x14ac:dyDescent="0.25">
      <c r="B25" s="1" t="s">
        <v>155</v>
      </c>
      <c r="E25" s="5"/>
      <c r="F25" s="8"/>
      <c r="G25" s="6"/>
      <c r="H25" s="6">
        <v>25000</v>
      </c>
      <c r="I25" s="2">
        <v>2</v>
      </c>
      <c r="J25" s="25">
        <f>H25*I25</f>
        <v>50000</v>
      </c>
      <c r="K25" s="1" t="s">
        <v>143</v>
      </c>
    </row>
    <row r="26" spans="1:13" x14ac:dyDescent="0.25">
      <c r="B26" s="1" t="s">
        <v>20</v>
      </c>
      <c r="E26" s="2"/>
      <c r="F26" s="7"/>
      <c r="G26" s="2"/>
      <c r="H26" s="35">
        <f>'new officer cost breakdown'!D54</f>
        <v>7986</v>
      </c>
      <c r="I26" s="2">
        <v>4</v>
      </c>
      <c r="J26" s="25">
        <f>H26*I26</f>
        <v>31944</v>
      </c>
    </row>
    <row r="27" spans="1:13" ht="17.25" customHeight="1" thickBot="1" x14ac:dyDescent="0.3">
      <c r="F27" s="86"/>
      <c r="G27" s="86"/>
      <c r="H27" s="89" t="s">
        <v>146</v>
      </c>
      <c r="I27" s="88"/>
      <c r="J27" s="27">
        <f>SUM(J25:J26)</f>
        <v>81944</v>
      </c>
    </row>
    <row r="28" spans="1:13" ht="17.25" customHeight="1" thickTop="1" x14ac:dyDescent="0.25">
      <c r="J28" s="26"/>
    </row>
    <row r="29" spans="1:13" ht="38.25" customHeight="1" x14ac:dyDescent="0.25">
      <c r="B29" s="3" t="s">
        <v>159</v>
      </c>
      <c r="J29" s="26"/>
    </row>
    <row r="30" spans="1:13" ht="17.25" customHeight="1" x14ac:dyDescent="0.25">
      <c r="A30" s="1">
        <v>1</v>
      </c>
      <c r="B30" s="95" t="s">
        <v>150</v>
      </c>
      <c r="C30" s="96"/>
      <c r="D30" s="95" t="s">
        <v>1</v>
      </c>
      <c r="E30" s="97" t="s">
        <v>105</v>
      </c>
      <c r="F30" s="98"/>
      <c r="G30" s="99" t="s">
        <v>132</v>
      </c>
      <c r="H30" s="104"/>
      <c r="I30" s="100">
        <v>43021</v>
      </c>
      <c r="J30" s="101" t="s">
        <v>156</v>
      </c>
      <c r="K30" s="96" t="s">
        <v>147</v>
      </c>
      <c r="L30" s="96"/>
      <c r="M30" s="96"/>
    </row>
    <row r="31" spans="1:13" x14ac:dyDescent="0.25">
      <c r="A31" s="1">
        <v>2</v>
      </c>
      <c r="B31" s="95" t="s">
        <v>150</v>
      </c>
      <c r="C31" s="96"/>
      <c r="D31" s="95" t="s">
        <v>1</v>
      </c>
      <c r="E31" s="102" t="s">
        <v>105</v>
      </c>
      <c r="F31" s="103"/>
      <c r="G31" s="97"/>
      <c r="H31" s="104"/>
      <c r="I31" s="100">
        <v>43313</v>
      </c>
      <c r="J31" s="101" t="s">
        <v>157</v>
      </c>
      <c r="K31" s="96" t="s">
        <v>158</v>
      </c>
      <c r="L31" s="96"/>
      <c r="M31" s="96"/>
    </row>
    <row r="32" spans="1:13" ht="37.5" customHeight="1" x14ac:dyDescent="0.25">
      <c r="K32" s="91"/>
    </row>
    <row r="34" spans="2:5" ht="16.5" thickBot="1" x14ac:dyDescent="0.3">
      <c r="B34" s="1" t="s">
        <v>81</v>
      </c>
      <c r="D34" s="6">
        <f>E18</f>
        <v>87000</v>
      </c>
    </row>
    <row r="35" spans="2:5" ht="31.5" x14ac:dyDescent="0.25">
      <c r="B35" s="28" t="s">
        <v>78</v>
      </c>
      <c r="C35" s="33" t="s">
        <v>79</v>
      </c>
      <c r="D35" s="31" t="s">
        <v>78</v>
      </c>
      <c r="E35" s="33" t="s">
        <v>79</v>
      </c>
    </row>
    <row r="36" spans="2:5" ht="16.5" thickBot="1" x14ac:dyDescent="0.3">
      <c r="B36" s="29">
        <v>10.1</v>
      </c>
      <c r="C36" s="30">
        <f>D34/B36</f>
        <v>8613.8613861386148</v>
      </c>
      <c r="D36" s="34">
        <v>15</v>
      </c>
      <c r="E36" s="32">
        <f>D34/D36</f>
        <v>5800</v>
      </c>
    </row>
    <row r="38" spans="2:5" x14ac:dyDescent="0.25">
      <c r="B38" s="1" t="s">
        <v>167</v>
      </c>
    </row>
  </sheetData>
  <mergeCells count="3">
    <mergeCell ref="D3:E3"/>
    <mergeCell ref="B16:D16"/>
    <mergeCell ref="B1:O1"/>
  </mergeCells>
  <pageMargins left="0" right="0" top="0.25" bottom="0.5" header="0.3" footer="0.3"/>
  <pageSetup paperSize="5" scale="68" orientation="landscape" r:id="rId1"/>
  <headerFooter>
    <oddFooter>&amp;Lprinted 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Normal="100" workbookViewId="0">
      <pane ySplit="6" topLeftCell="A13" activePane="bottomLeft" state="frozen"/>
      <selection activeCell="E1" sqref="E1"/>
      <selection pane="bottomLeft" activeCell="G36" sqref="G36"/>
    </sheetView>
  </sheetViews>
  <sheetFormatPr defaultColWidth="9.140625" defaultRowHeight="12.75" x14ac:dyDescent="0.2"/>
  <cols>
    <col min="1" max="1" width="25.28515625" style="42" customWidth="1"/>
    <col min="2" max="2" width="29" style="38" bestFit="1" customWidth="1"/>
    <col min="3" max="3" width="18.28515625" style="42" customWidth="1"/>
    <col min="4" max="4" width="18.140625" style="43" bestFit="1" customWidth="1"/>
    <col min="5" max="5" width="12.5703125" style="44" bestFit="1" customWidth="1"/>
    <col min="6" max="6" width="14" style="39" customWidth="1"/>
    <col min="7" max="7" width="12.42578125" style="45" customWidth="1"/>
    <col min="8" max="8" width="13.7109375" style="40" customWidth="1"/>
    <col min="9" max="9" width="11.42578125" style="41" bestFit="1" customWidth="1"/>
    <col min="10" max="16384" width="9.140625" style="41"/>
  </cols>
  <sheetData>
    <row r="1" spans="1:9" ht="17.25" customHeight="1" x14ac:dyDescent="0.2">
      <c r="A1" s="163" t="s">
        <v>161</v>
      </c>
      <c r="B1" s="163"/>
      <c r="C1" s="163"/>
      <c r="D1" s="163"/>
      <c r="E1" s="163"/>
      <c r="F1" s="163"/>
      <c r="G1" s="39"/>
    </row>
    <row r="2" spans="1:9" ht="12.95" customHeight="1" x14ac:dyDescent="0.2"/>
    <row r="3" spans="1:9" ht="12.95" customHeight="1" x14ac:dyDescent="0.2">
      <c r="A3" s="46" t="s">
        <v>85</v>
      </c>
      <c r="H3" s="47"/>
    </row>
    <row r="4" spans="1:9" ht="12.95" customHeight="1" x14ac:dyDescent="0.2">
      <c r="A4" s="48"/>
      <c r="H4" s="47"/>
    </row>
    <row r="5" spans="1:9" ht="12.95" customHeight="1" x14ac:dyDescent="0.2">
      <c r="B5" s="38" t="s">
        <v>86</v>
      </c>
      <c r="D5" s="49"/>
      <c r="G5" s="134"/>
      <c r="H5" s="135"/>
      <c r="I5" s="136"/>
    </row>
    <row r="6" spans="1:9" ht="12.95" customHeight="1" x14ac:dyDescent="0.2">
      <c r="A6" s="48" t="s">
        <v>87</v>
      </c>
      <c r="B6" s="48" t="s">
        <v>88</v>
      </c>
      <c r="C6" s="48" t="s">
        <v>89</v>
      </c>
      <c r="D6" s="51"/>
      <c r="F6" s="50" t="s">
        <v>90</v>
      </c>
      <c r="G6" s="137"/>
      <c r="H6" s="138"/>
      <c r="I6" s="139"/>
    </row>
    <row r="7" spans="1:9" ht="12.95" customHeight="1" x14ac:dyDescent="0.2">
      <c r="G7" s="134"/>
      <c r="H7" s="55"/>
      <c r="I7" s="140"/>
    </row>
    <row r="8" spans="1:9" ht="12.95" customHeight="1" x14ac:dyDescent="0.2">
      <c r="A8" s="81" t="s">
        <v>96</v>
      </c>
      <c r="C8" s="57"/>
      <c r="D8" s="58"/>
      <c r="G8" s="134"/>
      <c r="H8" s="55"/>
      <c r="I8" s="140"/>
    </row>
    <row r="9" spans="1:9" ht="12.95" customHeight="1" x14ac:dyDescent="0.2">
      <c r="A9" s="59" t="s">
        <v>91</v>
      </c>
      <c r="B9" s="37" t="s">
        <v>95</v>
      </c>
      <c r="C9" s="57" t="s">
        <v>96</v>
      </c>
      <c r="D9" s="60"/>
      <c r="F9" s="54" t="s">
        <v>97</v>
      </c>
      <c r="G9" s="141"/>
      <c r="H9" s="55"/>
      <c r="I9" s="140"/>
    </row>
    <row r="10" spans="1:9" ht="12.95" customHeight="1" x14ac:dyDescent="0.25">
      <c r="A10" s="42" t="s">
        <v>91</v>
      </c>
      <c r="B10" s="38" t="s">
        <v>98</v>
      </c>
      <c r="C10" s="57" t="s">
        <v>96</v>
      </c>
      <c r="D10" s="61"/>
      <c r="F10" s="39" t="s">
        <v>99</v>
      </c>
      <c r="G10" s="141"/>
      <c r="H10" s="55"/>
      <c r="I10" s="140"/>
    </row>
    <row r="11" spans="1:9" ht="12.95" customHeight="1" x14ac:dyDescent="0.25">
      <c r="A11" s="42" t="s">
        <v>91</v>
      </c>
      <c r="B11" s="38" t="s">
        <v>98</v>
      </c>
      <c r="C11" s="57" t="s">
        <v>96</v>
      </c>
      <c r="D11" s="61"/>
      <c r="F11" s="39" t="s">
        <v>100</v>
      </c>
      <c r="G11" s="141"/>
      <c r="H11" s="55"/>
      <c r="I11" s="140"/>
    </row>
    <row r="12" spans="1:9" ht="12.95" customHeight="1" x14ac:dyDescent="0.25">
      <c r="A12" s="42" t="s">
        <v>91</v>
      </c>
      <c r="B12" s="38" t="s">
        <v>98</v>
      </c>
      <c r="C12" s="57" t="s">
        <v>96</v>
      </c>
      <c r="D12" s="61"/>
      <c r="F12" s="39" t="s">
        <v>101</v>
      </c>
      <c r="G12" s="141"/>
      <c r="H12" s="55"/>
      <c r="I12" s="140"/>
    </row>
    <row r="13" spans="1:9" ht="12.95" customHeight="1" x14ac:dyDescent="0.25">
      <c r="A13" s="42" t="s">
        <v>91</v>
      </c>
      <c r="B13" s="38" t="s">
        <v>98</v>
      </c>
      <c r="C13" s="57" t="s">
        <v>96</v>
      </c>
      <c r="D13" s="61"/>
      <c r="F13" s="39" t="s">
        <v>102</v>
      </c>
      <c r="G13" s="141"/>
      <c r="H13" s="55"/>
      <c r="I13" s="140"/>
    </row>
    <row r="14" spans="1:9" ht="12.95" customHeight="1" x14ac:dyDescent="0.25">
      <c r="A14" s="42" t="s">
        <v>91</v>
      </c>
      <c r="B14" s="38" t="s">
        <v>98</v>
      </c>
      <c r="C14" s="57" t="s">
        <v>96</v>
      </c>
      <c r="D14" s="61"/>
      <c r="F14" s="54" t="s">
        <v>103</v>
      </c>
      <c r="G14" s="141"/>
      <c r="H14" s="55"/>
      <c r="I14" s="140"/>
    </row>
    <row r="15" spans="1:9" ht="12.95" customHeight="1" x14ac:dyDescent="0.2">
      <c r="C15" s="56"/>
      <c r="D15" s="58"/>
      <c r="G15" s="134"/>
      <c r="H15" s="55"/>
      <c r="I15" s="140"/>
    </row>
    <row r="16" spans="1:9" ht="12.95" customHeight="1" x14ac:dyDescent="0.2">
      <c r="B16" s="78" t="s">
        <v>140</v>
      </c>
      <c r="C16" s="79">
        <f>COUNTA(C9:C15)</f>
        <v>6</v>
      </c>
      <c r="D16" s="58"/>
      <c r="G16" s="134"/>
      <c r="H16" s="55"/>
      <c r="I16" s="140"/>
    </row>
    <row r="17" spans="1:9" ht="12.95" customHeight="1" x14ac:dyDescent="0.2">
      <c r="C17" s="57"/>
      <c r="D17" s="58"/>
      <c r="G17" s="134"/>
      <c r="H17" s="55"/>
      <c r="I17" s="140"/>
    </row>
    <row r="18" spans="1:9" ht="12.95" customHeight="1" x14ac:dyDescent="0.2">
      <c r="B18" s="71"/>
      <c r="C18" s="57"/>
      <c r="D18" s="72"/>
      <c r="G18" s="142"/>
      <c r="H18" s="55"/>
      <c r="I18" s="140"/>
    </row>
    <row r="19" spans="1:9" x14ac:dyDescent="0.2">
      <c r="E19" s="73" t="s">
        <v>131</v>
      </c>
      <c r="G19" s="134"/>
      <c r="H19" s="55"/>
      <c r="I19" s="140"/>
    </row>
    <row r="20" spans="1:9" ht="12.95" customHeight="1" x14ac:dyDescent="0.25">
      <c r="A20" s="42" t="s">
        <v>91</v>
      </c>
      <c r="B20" s="37" t="s">
        <v>134</v>
      </c>
      <c r="C20" s="56" t="s">
        <v>96</v>
      </c>
      <c r="D20" s="61"/>
      <c r="E20" s="44">
        <v>43104</v>
      </c>
      <c r="F20" s="54" t="s">
        <v>135</v>
      </c>
      <c r="G20" s="141"/>
      <c r="H20" s="55"/>
      <c r="I20" s="140"/>
    </row>
    <row r="21" spans="1:9" ht="12.95" customHeight="1" x14ac:dyDescent="0.2">
      <c r="A21" s="57"/>
      <c r="B21" s="80" t="s">
        <v>139</v>
      </c>
      <c r="C21" s="79">
        <f>COUNTA(#REF!)</f>
        <v>1</v>
      </c>
      <c r="D21" s="58"/>
      <c r="E21" s="76"/>
      <c r="G21" s="143"/>
      <c r="H21" s="144"/>
      <c r="I21" s="140"/>
    </row>
    <row r="22" spans="1:9" ht="12.95" customHeight="1" x14ac:dyDescent="0.2">
      <c r="A22" s="57"/>
      <c r="B22" s="80"/>
      <c r="C22" s="79"/>
      <c r="D22" s="58"/>
      <c r="E22" s="76"/>
      <c r="G22" s="143"/>
      <c r="H22" s="144"/>
      <c r="I22" s="140"/>
    </row>
    <row r="23" spans="1:9" ht="12.95" customHeight="1" x14ac:dyDescent="0.25">
      <c r="A23" s="154" t="s">
        <v>160</v>
      </c>
      <c r="B23" s="149" t="s">
        <v>80</v>
      </c>
      <c r="C23" s="155">
        <v>1</v>
      </c>
      <c r="D23" s="156"/>
      <c r="E23" s="157"/>
      <c r="F23" s="158"/>
      <c r="G23" s="145"/>
      <c r="H23" s="55"/>
      <c r="I23" s="140"/>
    </row>
    <row r="24" spans="1:9" ht="12.95" customHeight="1" thickBot="1" x14ac:dyDescent="0.25">
      <c r="B24" s="83"/>
      <c r="C24" s="82">
        <f>C23+C16+C21</f>
        <v>8</v>
      </c>
      <c r="D24" s="74"/>
      <c r="G24" s="145"/>
      <c r="H24" s="55"/>
      <c r="I24" s="140"/>
    </row>
    <row r="25" spans="1:9" ht="13.5" thickTop="1" x14ac:dyDescent="0.2">
      <c r="G25" s="134"/>
      <c r="H25" s="55"/>
      <c r="I25" s="140"/>
    </row>
    <row r="26" spans="1:9" ht="4.1500000000000004" customHeight="1" x14ac:dyDescent="0.2">
      <c r="A26" s="63"/>
      <c r="B26" s="64"/>
      <c r="C26" s="65"/>
      <c r="D26" s="66"/>
      <c r="E26" s="67"/>
      <c r="F26" s="68"/>
      <c r="G26" s="69"/>
      <c r="H26" s="70"/>
      <c r="I26" s="140"/>
    </row>
    <row r="27" spans="1:9" ht="12.95" customHeight="1" x14ac:dyDescent="0.2">
      <c r="A27" s="81" t="s">
        <v>149</v>
      </c>
      <c r="G27" s="134"/>
      <c r="H27" s="55"/>
      <c r="I27" s="140"/>
    </row>
    <row r="28" spans="1:9" ht="12.95" customHeight="1" x14ac:dyDescent="0.2">
      <c r="G28" s="134"/>
      <c r="H28" s="55"/>
      <c r="I28" s="140"/>
    </row>
    <row r="29" spans="1:9" ht="12.95" customHeight="1" x14ac:dyDescent="0.2">
      <c r="A29" s="42" t="s">
        <v>91</v>
      </c>
      <c r="B29" s="37" t="s">
        <v>92</v>
      </c>
      <c r="C29" s="52" t="s">
        <v>93</v>
      </c>
      <c r="D29" s="53"/>
      <c r="F29" s="54" t="s">
        <v>94</v>
      </c>
      <c r="G29" s="146"/>
      <c r="H29" s="55"/>
      <c r="I29" s="140"/>
    </row>
    <row r="30" spans="1:9" ht="12.95" customHeight="1" x14ac:dyDescent="0.2">
      <c r="A30" s="42" t="s">
        <v>91</v>
      </c>
      <c r="B30" s="37" t="s">
        <v>104</v>
      </c>
      <c r="C30" s="57" t="s">
        <v>105</v>
      </c>
      <c r="D30" s="62"/>
      <c r="F30" s="54" t="s">
        <v>106</v>
      </c>
      <c r="G30" s="141"/>
      <c r="H30" s="55"/>
      <c r="I30" s="55"/>
    </row>
    <row r="31" spans="1:9" x14ac:dyDescent="0.2">
      <c r="A31" s="42" t="s">
        <v>91</v>
      </c>
      <c r="B31" s="37" t="s">
        <v>107</v>
      </c>
      <c r="C31" s="57" t="s">
        <v>105</v>
      </c>
      <c r="D31" s="62"/>
      <c r="F31" s="39" t="s">
        <v>108</v>
      </c>
      <c r="G31" s="147"/>
      <c r="H31" s="55"/>
      <c r="I31" s="55"/>
    </row>
    <row r="32" spans="1:9" ht="12.95" customHeight="1" x14ac:dyDescent="0.2">
      <c r="A32" s="42" t="s">
        <v>91</v>
      </c>
      <c r="B32" s="38" t="s">
        <v>109</v>
      </c>
      <c r="C32" s="57" t="s">
        <v>105</v>
      </c>
      <c r="D32" s="62"/>
      <c r="F32" s="54" t="s">
        <v>110</v>
      </c>
      <c r="G32" s="141"/>
      <c r="H32" s="55"/>
      <c r="I32" s="140"/>
    </row>
    <row r="33" spans="1:9" ht="12.95" customHeight="1" x14ac:dyDescent="0.2">
      <c r="A33" s="42" t="s">
        <v>91</v>
      </c>
      <c r="B33" s="38" t="s">
        <v>109</v>
      </c>
      <c r="C33" s="57" t="s">
        <v>105</v>
      </c>
      <c r="D33" s="62"/>
      <c r="F33" s="39" t="s">
        <v>111</v>
      </c>
      <c r="G33" s="141"/>
      <c r="H33" s="55"/>
      <c r="I33" s="140"/>
    </row>
    <row r="34" spans="1:9" ht="12.95" customHeight="1" x14ac:dyDescent="0.2">
      <c r="A34" s="42" t="s">
        <v>91</v>
      </c>
      <c r="B34" s="38" t="s">
        <v>1</v>
      </c>
      <c r="C34" s="57" t="s">
        <v>105</v>
      </c>
      <c r="D34" s="62"/>
      <c r="F34" s="54" t="s">
        <v>112</v>
      </c>
      <c r="G34" s="141"/>
      <c r="H34" s="55"/>
      <c r="I34" s="140"/>
    </row>
    <row r="35" spans="1:9" ht="12.95" customHeight="1" x14ac:dyDescent="0.2">
      <c r="A35" s="42" t="s">
        <v>91</v>
      </c>
      <c r="B35" s="38" t="s">
        <v>1</v>
      </c>
      <c r="C35" s="57" t="s">
        <v>105</v>
      </c>
      <c r="D35" s="62"/>
      <c r="F35" s="54" t="s">
        <v>113</v>
      </c>
      <c r="G35" s="141"/>
      <c r="H35" s="55"/>
      <c r="I35" s="140"/>
    </row>
    <row r="36" spans="1:9" ht="12.95" customHeight="1" x14ac:dyDescent="0.2">
      <c r="A36" s="42" t="s">
        <v>91</v>
      </c>
      <c r="B36" s="38" t="s">
        <v>104</v>
      </c>
      <c r="C36" s="57" t="s">
        <v>105</v>
      </c>
      <c r="D36" s="62"/>
      <c r="F36" s="39" t="s">
        <v>114</v>
      </c>
      <c r="G36" s="141"/>
      <c r="H36" s="55"/>
      <c r="I36" s="140"/>
    </row>
    <row r="37" spans="1:9" ht="12.95" customHeight="1" x14ac:dyDescent="0.2">
      <c r="A37" s="42" t="s">
        <v>115</v>
      </c>
      <c r="B37" s="38" t="s">
        <v>116</v>
      </c>
      <c r="C37" s="52" t="s">
        <v>105</v>
      </c>
      <c r="D37" s="62"/>
      <c r="F37" s="39" t="s">
        <v>117</v>
      </c>
      <c r="G37" s="141"/>
      <c r="H37" s="55"/>
      <c r="I37" s="140"/>
    </row>
    <row r="38" spans="1:9" ht="12.95" customHeight="1" x14ac:dyDescent="0.2">
      <c r="A38" s="42" t="s">
        <v>91</v>
      </c>
      <c r="B38" s="38" t="s">
        <v>1</v>
      </c>
      <c r="C38" s="57" t="s">
        <v>105</v>
      </c>
      <c r="D38" s="62"/>
      <c r="F38" s="39" t="s">
        <v>118</v>
      </c>
      <c r="G38" s="141"/>
      <c r="H38" s="55"/>
      <c r="I38" s="140"/>
    </row>
    <row r="39" spans="1:9" ht="12.95" customHeight="1" x14ac:dyDescent="0.2">
      <c r="A39" s="42" t="s">
        <v>91</v>
      </c>
      <c r="B39" s="38" t="s">
        <v>1</v>
      </c>
      <c r="C39" s="57" t="s">
        <v>105</v>
      </c>
      <c r="D39" s="62"/>
      <c r="F39" s="39" t="s">
        <v>119</v>
      </c>
      <c r="G39" s="141"/>
      <c r="H39" s="55"/>
      <c r="I39" s="140"/>
    </row>
    <row r="40" spans="1:9" ht="12.95" customHeight="1" x14ac:dyDescent="0.2">
      <c r="A40" s="42" t="s">
        <v>91</v>
      </c>
      <c r="B40" s="38" t="s">
        <v>1</v>
      </c>
      <c r="C40" s="57" t="s">
        <v>105</v>
      </c>
      <c r="D40" s="62"/>
      <c r="F40" s="54" t="s">
        <v>120</v>
      </c>
      <c r="G40" s="141"/>
      <c r="H40" s="55"/>
      <c r="I40" s="140"/>
    </row>
    <row r="41" spans="1:9" ht="12.95" customHeight="1" x14ac:dyDescent="0.2">
      <c r="A41" s="42" t="s">
        <v>91</v>
      </c>
      <c r="B41" s="38" t="s">
        <v>1</v>
      </c>
      <c r="C41" s="57" t="s">
        <v>105</v>
      </c>
      <c r="D41" s="62"/>
      <c r="F41" s="39" t="s">
        <v>121</v>
      </c>
      <c r="G41" s="141"/>
      <c r="H41" s="55"/>
      <c r="I41" s="140"/>
    </row>
    <row r="42" spans="1:9" ht="12.95" customHeight="1" x14ac:dyDescent="0.2">
      <c r="A42" s="42" t="s">
        <v>91</v>
      </c>
      <c r="B42" s="38" t="s">
        <v>1</v>
      </c>
      <c r="C42" s="57" t="s">
        <v>105</v>
      </c>
      <c r="D42" s="62"/>
      <c r="F42" s="39" t="s">
        <v>122</v>
      </c>
      <c r="G42" s="141"/>
      <c r="H42" s="55"/>
      <c r="I42" s="140"/>
    </row>
    <row r="43" spans="1:9" ht="12.95" customHeight="1" x14ac:dyDescent="0.2">
      <c r="A43" s="42" t="s">
        <v>91</v>
      </c>
      <c r="B43" s="38" t="s">
        <v>1</v>
      </c>
      <c r="C43" s="57" t="s">
        <v>105</v>
      </c>
      <c r="D43" s="62"/>
      <c r="F43" s="54" t="s">
        <v>123</v>
      </c>
      <c r="G43" s="141"/>
      <c r="H43" s="55"/>
      <c r="I43" s="140"/>
    </row>
    <row r="44" spans="1:9" ht="12.95" customHeight="1" x14ac:dyDescent="0.2">
      <c r="A44" s="42" t="s">
        <v>91</v>
      </c>
      <c r="B44" s="38" t="s">
        <v>1</v>
      </c>
      <c r="C44" s="57" t="s">
        <v>105</v>
      </c>
      <c r="D44" s="62"/>
      <c r="F44" s="54" t="s">
        <v>124</v>
      </c>
      <c r="G44" s="141"/>
      <c r="H44" s="55"/>
      <c r="I44" s="140"/>
    </row>
    <row r="45" spans="1:9" ht="12.95" customHeight="1" x14ac:dyDescent="0.2">
      <c r="A45" s="42" t="s">
        <v>91</v>
      </c>
      <c r="B45" s="37" t="s">
        <v>104</v>
      </c>
      <c r="C45" s="57" t="s">
        <v>105</v>
      </c>
      <c r="D45" s="62"/>
      <c r="F45" s="54" t="s">
        <v>125</v>
      </c>
      <c r="G45" s="141"/>
      <c r="H45" s="55"/>
      <c r="I45" s="140"/>
    </row>
    <row r="46" spans="1:9" ht="12.95" customHeight="1" x14ac:dyDescent="0.2">
      <c r="A46" s="42" t="s">
        <v>91</v>
      </c>
      <c r="B46" s="38" t="s">
        <v>1</v>
      </c>
      <c r="C46" s="57" t="s">
        <v>105</v>
      </c>
      <c r="D46" s="62"/>
      <c r="F46" s="54" t="s">
        <v>126</v>
      </c>
      <c r="G46" s="141"/>
      <c r="H46" s="55"/>
      <c r="I46" s="140"/>
    </row>
    <row r="47" spans="1:9" ht="12.95" customHeight="1" x14ac:dyDescent="0.2">
      <c r="A47" s="42" t="s">
        <v>91</v>
      </c>
      <c r="B47" s="37" t="s">
        <v>127</v>
      </c>
      <c r="C47" s="57" t="s">
        <v>105</v>
      </c>
      <c r="D47" s="62"/>
      <c r="F47" s="54" t="s">
        <v>128</v>
      </c>
      <c r="G47" s="141"/>
      <c r="H47" s="55"/>
      <c r="I47" s="140"/>
    </row>
    <row r="48" spans="1:9" x14ac:dyDescent="0.2">
      <c r="A48" s="42" t="s">
        <v>91</v>
      </c>
      <c r="B48" s="37" t="s">
        <v>107</v>
      </c>
      <c r="C48" s="57" t="s">
        <v>105</v>
      </c>
      <c r="D48" s="62"/>
      <c r="F48" s="39" t="s">
        <v>129</v>
      </c>
      <c r="G48" s="141"/>
      <c r="H48" s="55"/>
      <c r="I48" s="55"/>
    </row>
    <row r="49" spans="1:13" ht="12.95" customHeight="1" x14ac:dyDescent="0.2">
      <c r="A49" s="42" t="s">
        <v>91</v>
      </c>
      <c r="B49" s="37" t="s">
        <v>107</v>
      </c>
      <c r="C49" s="56" t="s">
        <v>105</v>
      </c>
      <c r="D49" s="62"/>
      <c r="F49" s="39" t="s">
        <v>130</v>
      </c>
      <c r="G49" s="146"/>
      <c r="H49" s="55"/>
      <c r="I49" s="55"/>
    </row>
    <row r="50" spans="1:13" ht="12.95" customHeight="1" x14ac:dyDescent="0.2">
      <c r="B50" s="78" t="s">
        <v>137</v>
      </c>
      <c r="C50" s="57">
        <f>COUNTA(C29:C49)</f>
        <v>21</v>
      </c>
      <c r="D50" s="58"/>
      <c r="G50" s="134"/>
      <c r="H50" s="55"/>
      <c r="I50" s="148"/>
    </row>
    <row r="51" spans="1:13" ht="12.95" customHeight="1" x14ac:dyDescent="0.2">
      <c r="C51" s="57"/>
      <c r="D51" s="58"/>
      <c r="H51" s="55"/>
    </row>
    <row r="52" spans="1:13" ht="12.95" customHeight="1" x14ac:dyDescent="0.2">
      <c r="C52" s="57"/>
      <c r="D52" s="58"/>
      <c r="E52" s="73" t="s">
        <v>131</v>
      </c>
      <c r="H52" s="55"/>
    </row>
    <row r="53" spans="1:13" s="94" customFormat="1" ht="12.95" customHeight="1" x14ac:dyDescent="0.25">
      <c r="A53" s="121" t="s">
        <v>91</v>
      </c>
      <c r="B53" s="122" t="s">
        <v>1</v>
      </c>
      <c r="C53" s="123" t="s">
        <v>105</v>
      </c>
      <c r="D53" s="125" t="s">
        <v>132</v>
      </c>
      <c r="E53" s="126">
        <v>43021</v>
      </c>
      <c r="F53" s="127" t="s">
        <v>133</v>
      </c>
      <c r="G53" s="128">
        <v>58880.020000000004</v>
      </c>
      <c r="H53" s="129" t="s">
        <v>147</v>
      </c>
      <c r="I53" s="124"/>
      <c r="J53" s="124"/>
      <c r="K53" s="124"/>
      <c r="L53" s="124"/>
      <c r="M53" s="124"/>
    </row>
    <row r="54" spans="1:13" s="94" customFormat="1" ht="12.95" customHeight="1" x14ac:dyDescent="0.25">
      <c r="A54" s="121" t="s">
        <v>91</v>
      </c>
      <c r="B54" s="122" t="s">
        <v>1</v>
      </c>
      <c r="C54" s="130" t="s">
        <v>105</v>
      </c>
      <c r="D54" s="131"/>
      <c r="E54" s="126">
        <v>43313</v>
      </c>
      <c r="F54" s="132" t="s">
        <v>136</v>
      </c>
      <c r="G54" s="128">
        <v>70448.927000000011</v>
      </c>
      <c r="H54" s="129" t="s">
        <v>148</v>
      </c>
      <c r="I54" s="124"/>
      <c r="J54" s="124"/>
      <c r="K54" s="124"/>
      <c r="L54" s="124"/>
      <c r="M54" s="124"/>
    </row>
    <row r="55" spans="1:13" ht="12.95" customHeight="1" x14ac:dyDescent="0.2">
      <c r="B55" s="78" t="s">
        <v>138</v>
      </c>
      <c r="C55" s="57">
        <f>COUNTA(C53:C54)</f>
        <v>2</v>
      </c>
      <c r="D55" s="58"/>
      <c r="H55" s="55"/>
    </row>
    <row r="56" spans="1:13" ht="12.95" customHeight="1" x14ac:dyDescent="0.2">
      <c r="A56" s="57"/>
      <c r="B56" s="75"/>
      <c r="D56" s="58"/>
      <c r="E56" s="76"/>
      <c r="H56" s="77"/>
    </row>
    <row r="58" spans="1:13" s="113" customFormat="1" x14ac:dyDescent="0.2">
      <c r="A58" s="105" t="s">
        <v>160</v>
      </c>
      <c r="B58" s="106" t="s">
        <v>1</v>
      </c>
      <c r="C58" s="107" t="s">
        <v>105</v>
      </c>
      <c r="D58" s="109"/>
      <c r="E58" s="110"/>
      <c r="F58" s="108"/>
      <c r="G58" s="111"/>
      <c r="H58" s="112"/>
    </row>
    <row r="59" spans="1:13" s="113" customFormat="1" x14ac:dyDescent="0.2">
      <c r="A59" s="105" t="s">
        <v>160</v>
      </c>
      <c r="B59" s="106" t="s">
        <v>1</v>
      </c>
      <c r="C59" s="107" t="s">
        <v>105</v>
      </c>
      <c r="D59" s="109"/>
      <c r="E59" s="110"/>
      <c r="F59" s="108"/>
      <c r="G59" s="111"/>
      <c r="H59" s="112"/>
    </row>
    <row r="60" spans="1:13" s="113" customFormat="1" x14ac:dyDescent="0.2">
      <c r="A60" s="105" t="s">
        <v>160</v>
      </c>
      <c r="B60" s="106" t="s">
        <v>1</v>
      </c>
      <c r="C60" s="107" t="s">
        <v>105</v>
      </c>
      <c r="D60" s="109"/>
      <c r="E60" s="110"/>
      <c r="F60" s="108"/>
      <c r="G60" s="111"/>
      <c r="H60" s="112"/>
    </row>
    <row r="61" spans="1:13" s="113" customFormat="1" x14ac:dyDescent="0.2">
      <c r="A61" s="105" t="s">
        <v>160</v>
      </c>
      <c r="B61" s="106" t="s">
        <v>1</v>
      </c>
      <c r="C61" s="114" t="s">
        <v>105</v>
      </c>
      <c r="D61" s="109"/>
      <c r="E61" s="110"/>
      <c r="F61" s="108"/>
      <c r="G61" s="111"/>
      <c r="H61" s="112"/>
    </row>
    <row r="62" spans="1:13" s="113" customFormat="1" x14ac:dyDescent="0.2">
      <c r="A62" s="105"/>
      <c r="B62" s="115" t="s">
        <v>141</v>
      </c>
      <c r="C62" s="107">
        <f>COUNTA(C58:C61)</f>
        <v>4</v>
      </c>
      <c r="D62" s="109"/>
      <c r="E62" s="110"/>
      <c r="F62" s="108"/>
      <c r="G62" s="111"/>
      <c r="H62" s="112"/>
    </row>
    <row r="65" spans="1:3" ht="13.5" thickBot="1" x14ac:dyDescent="0.25">
      <c r="B65" s="83"/>
      <c r="C65" s="82">
        <f>C50+C55+C62</f>
        <v>27</v>
      </c>
    </row>
    <row r="66" spans="1:3" ht="13.5" thickTop="1" x14ac:dyDescent="0.2"/>
    <row r="69" spans="1:3" ht="15.75" x14ac:dyDescent="0.25">
      <c r="A69" s="1" t="s">
        <v>151</v>
      </c>
    </row>
  </sheetData>
  <mergeCells count="1">
    <mergeCell ref="A1:F1"/>
  </mergeCells>
  <pageMargins left="0" right="0" top="0.75" bottom="0.75" header="0.3" footer="0.3"/>
  <pageSetup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22" workbookViewId="0">
      <selection activeCell="D55" sqref="D55"/>
    </sheetView>
  </sheetViews>
  <sheetFormatPr defaultRowHeight="15" x14ac:dyDescent="0.25"/>
  <cols>
    <col min="1" max="1" width="37" bestFit="1" customWidth="1"/>
    <col min="2" max="2" width="9.140625" bestFit="1" customWidth="1"/>
    <col min="3" max="3" width="12.28515625" bestFit="1" customWidth="1"/>
    <col min="4" max="4" width="9.140625" bestFit="1" customWidth="1"/>
    <col min="5" max="5" width="10.42578125" bestFit="1" customWidth="1"/>
  </cols>
  <sheetData>
    <row r="1" spans="1:4" x14ac:dyDescent="0.25">
      <c r="A1" s="16" t="s">
        <v>23</v>
      </c>
    </row>
    <row r="3" spans="1:4" x14ac:dyDescent="0.25">
      <c r="A3" s="16" t="s">
        <v>24</v>
      </c>
      <c r="B3" s="16" t="s">
        <v>25</v>
      </c>
      <c r="C3" s="17" t="s">
        <v>26</v>
      </c>
      <c r="D3" s="16" t="s">
        <v>14</v>
      </c>
    </row>
    <row r="4" spans="1:4" x14ac:dyDescent="0.25">
      <c r="A4" t="s">
        <v>27</v>
      </c>
      <c r="B4" s="18">
        <v>2000</v>
      </c>
      <c r="C4" s="19">
        <v>1</v>
      </c>
      <c r="D4" s="18">
        <f>SUM(B4*C4)</f>
        <v>2000</v>
      </c>
    </row>
    <row r="5" spans="1:4" x14ac:dyDescent="0.25">
      <c r="A5" t="s">
        <v>28</v>
      </c>
      <c r="B5" s="18">
        <v>6</v>
      </c>
      <c r="C5" s="19">
        <v>4</v>
      </c>
      <c r="D5" s="18">
        <f t="shared" ref="D5:D52" si="0">SUM(B5*C5)</f>
        <v>24</v>
      </c>
    </row>
    <row r="6" spans="1:4" x14ac:dyDescent="0.25">
      <c r="A6" t="s">
        <v>29</v>
      </c>
      <c r="B6" s="18">
        <v>14</v>
      </c>
      <c r="C6" s="19">
        <v>1</v>
      </c>
      <c r="D6" s="18">
        <f t="shared" si="0"/>
        <v>14</v>
      </c>
    </row>
    <row r="7" spans="1:4" x14ac:dyDescent="0.25">
      <c r="A7" t="s">
        <v>30</v>
      </c>
      <c r="B7" s="18">
        <v>16</v>
      </c>
      <c r="C7" s="19">
        <v>1</v>
      </c>
      <c r="D7" s="18">
        <f t="shared" si="0"/>
        <v>16</v>
      </c>
    </row>
    <row r="8" spans="1:4" x14ac:dyDescent="0.25">
      <c r="A8" t="s">
        <v>31</v>
      </c>
      <c r="B8" s="18">
        <v>12</v>
      </c>
      <c r="C8" s="19">
        <v>4</v>
      </c>
      <c r="D8" s="18">
        <f t="shared" si="0"/>
        <v>48</v>
      </c>
    </row>
    <row r="9" spans="1:4" x14ac:dyDescent="0.25">
      <c r="A9" t="s">
        <v>32</v>
      </c>
      <c r="B9" s="18">
        <v>25</v>
      </c>
      <c r="C9" s="19">
        <v>1</v>
      </c>
      <c r="D9" s="18">
        <f t="shared" si="0"/>
        <v>25</v>
      </c>
    </row>
    <row r="10" spans="1:4" x14ac:dyDescent="0.25">
      <c r="A10" t="s">
        <v>33</v>
      </c>
      <c r="B10" s="18">
        <v>15</v>
      </c>
      <c r="C10" s="19">
        <v>1</v>
      </c>
      <c r="D10" s="18">
        <f t="shared" si="0"/>
        <v>15</v>
      </c>
    </row>
    <row r="11" spans="1:4" x14ac:dyDescent="0.25">
      <c r="A11" t="s">
        <v>34</v>
      </c>
      <c r="B11" s="18">
        <v>30</v>
      </c>
      <c r="C11" s="19">
        <v>1</v>
      </c>
      <c r="D11" s="18">
        <f t="shared" si="0"/>
        <v>30</v>
      </c>
    </row>
    <row r="12" spans="1:4" x14ac:dyDescent="0.25">
      <c r="A12" t="s">
        <v>35</v>
      </c>
      <c r="B12" s="18">
        <v>8</v>
      </c>
      <c r="C12" s="19">
        <v>1</v>
      </c>
      <c r="D12" s="18">
        <f t="shared" si="0"/>
        <v>8</v>
      </c>
    </row>
    <row r="13" spans="1:4" x14ac:dyDescent="0.25">
      <c r="A13" t="s">
        <v>36</v>
      </c>
      <c r="B13" s="18">
        <v>3</v>
      </c>
      <c r="C13" s="19">
        <v>1</v>
      </c>
      <c r="D13" s="18">
        <f t="shared" si="0"/>
        <v>3</v>
      </c>
    </row>
    <row r="14" spans="1:4" x14ac:dyDescent="0.25">
      <c r="A14" t="s">
        <v>37</v>
      </c>
      <c r="B14" s="18">
        <v>4</v>
      </c>
      <c r="C14" s="19">
        <v>1</v>
      </c>
      <c r="D14" s="18">
        <f t="shared" si="0"/>
        <v>4</v>
      </c>
    </row>
    <row r="15" spans="1:4" x14ac:dyDescent="0.25">
      <c r="A15" t="s">
        <v>38</v>
      </c>
      <c r="B15" s="18">
        <v>3</v>
      </c>
      <c r="C15" s="19">
        <v>1</v>
      </c>
      <c r="D15" s="18">
        <f t="shared" si="0"/>
        <v>3</v>
      </c>
    </row>
    <row r="16" spans="1:4" x14ac:dyDescent="0.25">
      <c r="A16" t="s">
        <v>39</v>
      </c>
      <c r="B16" s="18">
        <v>5</v>
      </c>
      <c r="C16" s="19">
        <v>1</v>
      </c>
      <c r="D16" s="18">
        <f t="shared" si="0"/>
        <v>5</v>
      </c>
    </row>
    <row r="17" spans="1:4" x14ac:dyDescent="0.25">
      <c r="A17" t="s">
        <v>40</v>
      </c>
      <c r="B17" s="18">
        <v>45</v>
      </c>
      <c r="C17" s="19">
        <v>1</v>
      </c>
      <c r="D17" s="18">
        <f t="shared" si="0"/>
        <v>45</v>
      </c>
    </row>
    <row r="18" spans="1:4" x14ac:dyDescent="0.25">
      <c r="A18" t="s">
        <v>41</v>
      </c>
      <c r="B18" s="18">
        <v>20</v>
      </c>
      <c r="C18" s="19">
        <v>1</v>
      </c>
      <c r="D18" s="18">
        <f t="shared" si="0"/>
        <v>20</v>
      </c>
    </row>
    <row r="19" spans="1:4" x14ac:dyDescent="0.25">
      <c r="A19" t="s">
        <v>42</v>
      </c>
      <c r="B19" s="18">
        <v>210</v>
      </c>
      <c r="C19" s="19">
        <v>1</v>
      </c>
      <c r="D19" s="18">
        <f t="shared" si="0"/>
        <v>210</v>
      </c>
    </row>
    <row r="20" spans="1:4" x14ac:dyDescent="0.25">
      <c r="A20" t="s">
        <v>43</v>
      </c>
      <c r="B20" s="18">
        <v>75</v>
      </c>
      <c r="C20" s="19">
        <v>1</v>
      </c>
      <c r="D20" s="18">
        <f t="shared" si="0"/>
        <v>75</v>
      </c>
    </row>
    <row r="21" spans="1:4" x14ac:dyDescent="0.25">
      <c r="A21" t="s">
        <v>44</v>
      </c>
      <c r="B21" s="18">
        <v>65</v>
      </c>
      <c r="C21" s="19">
        <v>1</v>
      </c>
      <c r="D21" s="18">
        <f t="shared" si="0"/>
        <v>65</v>
      </c>
    </row>
    <row r="22" spans="1:4" x14ac:dyDescent="0.25">
      <c r="A22" t="s">
        <v>45</v>
      </c>
      <c r="B22" s="18">
        <v>105</v>
      </c>
      <c r="C22" s="19">
        <v>1</v>
      </c>
      <c r="D22" s="18">
        <f t="shared" si="0"/>
        <v>105</v>
      </c>
    </row>
    <row r="23" spans="1:4" x14ac:dyDescent="0.25">
      <c r="A23" t="s">
        <v>46</v>
      </c>
      <c r="B23" s="18">
        <v>58</v>
      </c>
      <c r="C23" s="19">
        <v>1</v>
      </c>
      <c r="D23" s="18">
        <f t="shared" si="0"/>
        <v>58</v>
      </c>
    </row>
    <row r="24" spans="1:4" x14ac:dyDescent="0.25">
      <c r="A24" t="s">
        <v>47</v>
      </c>
      <c r="B24" s="18">
        <v>29</v>
      </c>
      <c r="C24" s="19">
        <v>2</v>
      </c>
      <c r="D24" s="18">
        <f t="shared" si="0"/>
        <v>58</v>
      </c>
    </row>
    <row r="25" spans="1:4" x14ac:dyDescent="0.25">
      <c r="A25" t="s">
        <v>48</v>
      </c>
      <c r="B25" s="18">
        <v>27</v>
      </c>
      <c r="C25" s="19">
        <v>2</v>
      </c>
      <c r="D25" s="18">
        <f t="shared" si="0"/>
        <v>54</v>
      </c>
    </row>
    <row r="26" spans="1:4" x14ac:dyDescent="0.25">
      <c r="A26" t="s">
        <v>49</v>
      </c>
      <c r="B26" s="18">
        <v>29</v>
      </c>
      <c r="C26" s="19">
        <v>2</v>
      </c>
      <c r="D26" s="18">
        <f t="shared" si="0"/>
        <v>58</v>
      </c>
    </row>
    <row r="27" spans="1:4" x14ac:dyDescent="0.25">
      <c r="A27" t="s">
        <v>50</v>
      </c>
      <c r="B27" s="18">
        <v>15</v>
      </c>
      <c r="C27" s="19">
        <v>4</v>
      </c>
      <c r="D27" s="18">
        <f t="shared" si="0"/>
        <v>60</v>
      </c>
    </row>
    <row r="28" spans="1:4" x14ac:dyDescent="0.25">
      <c r="A28" t="s">
        <v>51</v>
      </c>
      <c r="B28" s="18">
        <v>0</v>
      </c>
      <c r="C28" s="19">
        <v>4</v>
      </c>
      <c r="D28" s="18">
        <f t="shared" si="0"/>
        <v>0</v>
      </c>
    </row>
    <row r="29" spans="1:4" x14ac:dyDescent="0.25">
      <c r="A29" t="s">
        <v>52</v>
      </c>
      <c r="B29" s="18">
        <v>17</v>
      </c>
      <c r="C29" s="19">
        <v>1</v>
      </c>
      <c r="D29" s="18">
        <f t="shared" si="0"/>
        <v>17</v>
      </c>
    </row>
    <row r="30" spans="1:4" x14ac:dyDescent="0.25">
      <c r="A30" t="s">
        <v>53</v>
      </c>
      <c r="B30" s="18">
        <v>13.5</v>
      </c>
      <c r="C30" s="19">
        <v>1</v>
      </c>
      <c r="D30" s="18">
        <f t="shared" si="0"/>
        <v>13.5</v>
      </c>
    </row>
    <row r="31" spans="1:4" x14ac:dyDescent="0.25">
      <c r="A31" t="s">
        <v>54</v>
      </c>
      <c r="B31" s="18">
        <v>57</v>
      </c>
      <c r="C31" s="19">
        <v>1</v>
      </c>
      <c r="D31" s="18">
        <f t="shared" si="0"/>
        <v>57</v>
      </c>
    </row>
    <row r="32" spans="1:4" x14ac:dyDescent="0.25">
      <c r="A32" t="s">
        <v>55</v>
      </c>
      <c r="B32" s="18">
        <v>27</v>
      </c>
      <c r="C32" s="19">
        <v>1</v>
      </c>
      <c r="D32" s="18">
        <f t="shared" si="0"/>
        <v>27</v>
      </c>
    </row>
    <row r="33" spans="1:5" x14ac:dyDescent="0.25">
      <c r="A33" t="s">
        <v>56</v>
      </c>
      <c r="B33" s="18">
        <v>14</v>
      </c>
      <c r="C33" s="19">
        <v>1</v>
      </c>
      <c r="D33" s="18">
        <f t="shared" si="0"/>
        <v>14</v>
      </c>
    </row>
    <row r="34" spans="1:5" x14ac:dyDescent="0.25">
      <c r="A34" t="s">
        <v>57</v>
      </c>
      <c r="B34" s="18">
        <v>29.5</v>
      </c>
      <c r="C34" s="19">
        <v>1</v>
      </c>
      <c r="D34" s="18">
        <f t="shared" si="0"/>
        <v>29.5</v>
      </c>
    </row>
    <row r="35" spans="1:5" x14ac:dyDescent="0.25">
      <c r="A35" t="s">
        <v>58</v>
      </c>
      <c r="B35" s="18">
        <v>29.5</v>
      </c>
      <c r="C35" s="19">
        <v>1</v>
      </c>
      <c r="D35" s="18">
        <f t="shared" si="0"/>
        <v>29.5</v>
      </c>
    </row>
    <row r="36" spans="1:5" x14ac:dyDescent="0.25">
      <c r="A36" t="s">
        <v>59</v>
      </c>
      <c r="B36" s="18">
        <v>30.55</v>
      </c>
      <c r="C36" s="19">
        <v>1</v>
      </c>
      <c r="D36" s="18">
        <f t="shared" si="0"/>
        <v>30.55</v>
      </c>
    </row>
    <row r="37" spans="1:5" x14ac:dyDescent="0.25">
      <c r="A37" t="s">
        <v>60</v>
      </c>
      <c r="B37" s="18">
        <v>30.5</v>
      </c>
      <c r="C37" s="19">
        <v>1</v>
      </c>
      <c r="D37" s="18">
        <f t="shared" si="0"/>
        <v>30.5</v>
      </c>
    </row>
    <row r="38" spans="1:5" x14ac:dyDescent="0.25">
      <c r="A38" t="s">
        <v>61</v>
      </c>
      <c r="B38" s="18">
        <v>41.95</v>
      </c>
      <c r="C38" s="19">
        <v>1</v>
      </c>
      <c r="D38" s="18">
        <f t="shared" si="0"/>
        <v>41.95</v>
      </c>
    </row>
    <row r="39" spans="1:5" x14ac:dyDescent="0.25">
      <c r="A39" t="s">
        <v>62</v>
      </c>
      <c r="B39" s="18">
        <v>127</v>
      </c>
      <c r="C39" s="19">
        <v>1</v>
      </c>
      <c r="D39" s="18">
        <f t="shared" si="0"/>
        <v>127</v>
      </c>
    </row>
    <row r="40" spans="1:5" x14ac:dyDescent="0.25">
      <c r="A40" t="s">
        <v>63</v>
      </c>
      <c r="B40" s="18">
        <v>37</v>
      </c>
      <c r="C40" s="19">
        <v>1</v>
      </c>
      <c r="D40" s="18">
        <f t="shared" si="0"/>
        <v>37</v>
      </c>
    </row>
    <row r="41" spans="1:5" x14ac:dyDescent="0.25">
      <c r="A41" t="s">
        <v>64</v>
      </c>
      <c r="B41" s="18">
        <v>51.75</v>
      </c>
      <c r="C41" s="19">
        <v>1</v>
      </c>
      <c r="D41" s="18">
        <f t="shared" si="0"/>
        <v>51.75</v>
      </c>
    </row>
    <row r="42" spans="1:5" x14ac:dyDescent="0.25">
      <c r="A42" t="s">
        <v>65</v>
      </c>
      <c r="B42" s="18">
        <v>53.95</v>
      </c>
      <c r="C42" s="19">
        <v>1</v>
      </c>
      <c r="D42" s="18">
        <f t="shared" si="0"/>
        <v>53.95</v>
      </c>
    </row>
    <row r="43" spans="1:5" x14ac:dyDescent="0.25">
      <c r="A43" t="s">
        <v>66</v>
      </c>
      <c r="B43" s="18">
        <v>94</v>
      </c>
      <c r="C43" s="19">
        <v>1</v>
      </c>
      <c r="D43" s="18">
        <f t="shared" si="0"/>
        <v>94</v>
      </c>
    </row>
    <row r="44" spans="1:5" x14ac:dyDescent="0.25">
      <c r="A44" t="s">
        <v>67</v>
      </c>
      <c r="B44" s="18">
        <v>860</v>
      </c>
      <c r="C44" s="19">
        <v>1</v>
      </c>
      <c r="D44" s="18">
        <f t="shared" si="0"/>
        <v>860</v>
      </c>
    </row>
    <row r="45" spans="1:5" x14ac:dyDescent="0.25">
      <c r="A45" t="s">
        <v>68</v>
      </c>
      <c r="B45" s="18"/>
      <c r="C45" s="19">
        <v>1</v>
      </c>
      <c r="D45" s="18">
        <v>499.98</v>
      </c>
      <c r="E45" t="s">
        <v>69</v>
      </c>
    </row>
    <row r="46" spans="1:5" x14ac:dyDescent="0.25">
      <c r="A46" t="s">
        <v>70</v>
      </c>
      <c r="B46" s="18"/>
      <c r="C46" s="19"/>
      <c r="D46" s="18">
        <f t="shared" si="0"/>
        <v>0</v>
      </c>
      <c r="E46" t="s">
        <v>69</v>
      </c>
    </row>
    <row r="47" spans="1:5" x14ac:dyDescent="0.25">
      <c r="A47" t="s">
        <v>71</v>
      </c>
      <c r="B47" s="18"/>
      <c r="C47" s="19">
        <v>1</v>
      </c>
      <c r="D47" s="18">
        <f t="shared" si="0"/>
        <v>0</v>
      </c>
      <c r="E47" t="s">
        <v>69</v>
      </c>
    </row>
    <row r="48" spans="1:5" x14ac:dyDescent="0.25">
      <c r="A48" t="s">
        <v>72</v>
      </c>
      <c r="B48" s="18">
        <v>25.95</v>
      </c>
      <c r="C48" s="19">
        <v>1</v>
      </c>
      <c r="D48" s="18">
        <f t="shared" si="0"/>
        <v>25.95</v>
      </c>
    </row>
    <row r="49" spans="1:4" x14ac:dyDescent="0.25">
      <c r="A49" t="s">
        <v>73</v>
      </c>
      <c r="B49" s="18">
        <v>25.95</v>
      </c>
      <c r="C49" s="19">
        <v>1</v>
      </c>
      <c r="D49" s="18">
        <f t="shared" si="0"/>
        <v>25.95</v>
      </c>
    </row>
    <row r="50" spans="1:4" x14ac:dyDescent="0.25">
      <c r="A50" t="s">
        <v>74</v>
      </c>
      <c r="B50" s="18">
        <v>99.88</v>
      </c>
      <c r="C50" s="19">
        <v>1</v>
      </c>
      <c r="D50" s="18">
        <f t="shared" si="0"/>
        <v>99.88</v>
      </c>
    </row>
    <row r="51" spans="1:4" x14ac:dyDescent="0.25">
      <c r="A51" t="s">
        <v>75</v>
      </c>
      <c r="B51" s="18">
        <v>2.56</v>
      </c>
      <c r="C51" s="19">
        <v>3</v>
      </c>
      <c r="D51" s="18">
        <f t="shared" si="0"/>
        <v>7.68</v>
      </c>
    </row>
    <row r="52" spans="1:4" x14ac:dyDescent="0.25">
      <c r="A52" t="s">
        <v>76</v>
      </c>
      <c r="B52" s="18">
        <v>3.12</v>
      </c>
      <c r="C52" s="19">
        <v>3</v>
      </c>
      <c r="D52" s="18">
        <f t="shared" si="0"/>
        <v>9.36</v>
      </c>
    </row>
    <row r="53" spans="1:4" x14ac:dyDescent="0.25">
      <c r="A53" t="s">
        <v>168</v>
      </c>
      <c r="D53">
        <v>2800</v>
      </c>
    </row>
    <row r="54" spans="1:4" x14ac:dyDescent="0.25">
      <c r="A54" s="16" t="s">
        <v>77</v>
      </c>
      <c r="B54" s="16"/>
      <c r="C54" s="16"/>
      <c r="D54" s="20">
        <f>SUM(D4:D53)</f>
        <v>7986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Request</vt:lpstr>
      <vt:lpstr>PCN Position list</vt:lpstr>
      <vt:lpstr>new officer cost breakdown</vt:lpstr>
      <vt:lpstr>'PCN Position list'!Print_Area</vt:lpstr>
      <vt:lpstr>Request!Print_Area</vt:lpstr>
    </vt:vector>
  </TitlesOfParts>
  <Company>CCSU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Casamento, Charlene (CFO)</dc:creator>
  <cp:lastModifiedBy>Bigelow, Lisa (Institutional Advancement)</cp:lastModifiedBy>
  <cp:lastPrinted>2018-09-24T18:26:47Z</cp:lastPrinted>
  <dcterms:created xsi:type="dcterms:W3CDTF">2018-08-23T19:58:16Z</dcterms:created>
  <dcterms:modified xsi:type="dcterms:W3CDTF">2018-09-28T13:18:56Z</dcterms:modified>
</cp:coreProperties>
</file>