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OEI/"/>
    </mc:Choice>
  </mc:AlternateContent>
  <xr:revisionPtr revIDLastSave="0" documentId="13_ncr:1_{CCBB84AF-7257-478A-B63D-23025E6758D0}" xr6:coauthVersionLast="47" xr6:coauthVersionMax="47" xr10:uidLastSave="{00000000-0000-0000-0000-000000000000}"/>
  <bookViews>
    <workbookView xWindow="28680" yWindow="-120" windowWidth="29040" windowHeight="15840" tabRatio="853" xr2:uid="{00000000-000D-0000-FFFF-FFFF00000000}"/>
  </bookViews>
  <sheets>
    <sheet name="#1-FY10-FY22 All Expenditures" sheetId="8" r:id="rId1"/>
    <sheet name="#2-FY10-FY22 Expenditures" sheetId="3" r:id="rId2"/>
    <sheet name="#3-FY22 Detail By Index" sheetId="5" r:id="rId3"/>
    <sheet name="#4-Personal Services Analysi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6" l="1"/>
  <c r="F9" i="6"/>
  <c r="G38" i="5"/>
  <c r="D38" i="5"/>
  <c r="E38" i="5"/>
  <c r="F38" i="5"/>
  <c r="C38" i="5"/>
  <c r="G10" i="5"/>
  <c r="G11" i="5"/>
  <c r="G12" i="5"/>
  <c r="G13" i="5"/>
  <c r="G14" i="5"/>
  <c r="G15" i="5"/>
  <c r="G16" i="5"/>
  <c r="G40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17" i="5"/>
  <c r="C42" i="5"/>
  <c r="F8" i="5"/>
  <c r="E8" i="5"/>
  <c r="D8" i="5"/>
  <c r="C8" i="5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T13" i="3"/>
  <c r="T9" i="3"/>
  <c r="S10" i="3"/>
  <c r="U10" i="3" s="1"/>
  <c r="S11" i="3"/>
  <c r="U11" i="3" s="1"/>
  <c r="S12" i="3"/>
  <c r="U12" i="3" s="1"/>
  <c r="S9" i="3"/>
  <c r="U9" i="3" s="1"/>
  <c r="O13" i="3"/>
  <c r="O14" i="3" s="1"/>
  <c r="O15" i="3" s="1"/>
  <c r="O12" i="8"/>
  <c r="O18" i="8"/>
  <c r="X9" i="3"/>
  <c r="W13" i="3"/>
  <c r="G8" i="5" l="1"/>
  <c r="G42" i="5"/>
  <c r="G44" i="5" s="1"/>
  <c r="C44" i="5"/>
  <c r="O22" i="8"/>
  <c r="O33" i="8" s="1"/>
  <c r="R13" i="3"/>
  <c r="Q13" i="3"/>
  <c r="D13" i="3"/>
  <c r="E13" i="3"/>
  <c r="F13" i="3"/>
  <c r="G13" i="3"/>
  <c r="H13" i="3"/>
  <c r="I13" i="3"/>
  <c r="J13" i="3"/>
  <c r="K13" i="3"/>
  <c r="L13" i="3"/>
  <c r="M13" i="3"/>
  <c r="N13" i="3"/>
  <c r="C13" i="3"/>
  <c r="N18" i="8"/>
  <c r="O19" i="8" s="1"/>
  <c r="O20" i="8" s="1"/>
  <c r="M18" i="8"/>
  <c r="L18" i="8"/>
  <c r="K18" i="8"/>
  <c r="K19" i="8" s="1"/>
  <c r="K20" i="8" s="1"/>
  <c r="J18" i="8"/>
  <c r="I18" i="8"/>
  <c r="H18" i="8"/>
  <c r="G18" i="8"/>
  <c r="F18" i="8"/>
  <c r="E18" i="8"/>
  <c r="D18" i="8"/>
  <c r="C18" i="8"/>
  <c r="D19" i="8" l="1"/>
  <c r="D20" i="8" s="1"/>
  <c r="E19" i="8"/>
  <c r="E20" i="8" s="1"/>
  <c r="L19" i="8"/>
  <c r="L20" i="8" s="1"/>
  <c r="M19" i="8"/>
  <c r="M20" i="8" s="1"/>
  <c r="H19" i="8"/>
  <c r="H20" i="8" s="1"/>
  <c r="I19" i="8"/>
  <c r="I20" i="8" s="1"/>
  <c r="J19" i="8"/>
  <c r="J20" i="8" s="1"/>
  <c r="F19" i="8"/>
  <c r="F20" i="8" s="1"/>
  <c r="N19" i="8"/>
  <c r="N20" i="8" s="1"/>
  <c r="G19" i="8"/>
  <c r="G20" i="8" s="1"/>
  <c r="E42" i="5" l="1"/>
  <c r="E44" i="5" s="1"/>
  <c r="X10" i="3" l="1"/>
  <c r="D12" i="8" l="1"/>
  <c r="D22" i="8" s="1"/>
  <c r="E12" i="8"/>
  <c r="E22" i="8" s="1"/>
  <c r="E33" i="8" s="1"/>
  <c r="F12" i="8"/>
  <c r="F22" i="8" s="1"/>
  <c r="F33" i="8" s="1"/>
  <c r="G12" i="8"/>
  <c r="G22" i="8" s="1"/>
  <c r="G33" i="8" s="1"/>
  <c r="H12" i="8"/>
  <c r="H22" i="8" s="1"/>
  <c r="I12" i="8"/>
  <c r="I22" i="8" s="1"/>
  <c r="K12" i="8"/>
  <c r="K22" i="8" s="1"/>
  <c r="L12" i="8"/>
  <c r="L22" i="8" s="1"/>
  <c r="N12" i="8"/>
  <c r="C12" i="8"/>
  <c r="C22" i="8" s="1"/>
  <c r="C33" i="8" s="1"/>
  <c r="N14" i="3"/>
  <c r="N15" i="3" s="1"/>
  <c r="O30" i="8"/>
  <c r="O31" i="8" s="1"/>
  <c r="N22" i="8" l="1"/>
  <c r="N33" i="8" s="1"/>
  <c r="O13" i="8"/>
  <c r="O14" i="8" s="1"/>
  <c r="I33" i="8"/>
  <c r="D33" i="8"/>
  <c r="L33" i="8"/>
  <c r="K33" i="8"/>
  <c r="H33" i="8"/>
  <c r="T10" i="3"/>
  <c r="N30" i="8"/>
  <c r="N31" i="8" s="1"/>
  <c r="M10" i="8" l="1"/>
  <c r="M12" i="8" s="1"/>
  <c r="N13" i="8" l="1"/>
  <c r="N14" i="8" s="1"/>
  <c r="M22" i="8"/>
  <c r="M33" i="8" s="1"/>
  <c r="I11" i="6"/>
  <c r="H11" i="6" l="1"/>
  <c r="D11" i="6"/>
  <c r="E11" i="6"/>
  <c r="C11" i="6"/>
  <c r="M14" i="3" l="1"/>
  <c r="M15" i="3" s="1"/>
  <c r="M30" i="8"/>
  <c r="M31" i="8" s="1"/>
  <c r="M13" i="8" l="1"/>
  <c r="M14" i="8" s="1"/>
  <c r="J10" i="8" l="1"/>
  <c r="J12" i="8" l="1"/>
  <c r="J22" i="8" s="1"/>
  <c r="J33" i="8" s="1"/>
  <c r="J14" i="3" l="1"/>
  <c r="J15" i="3" s="1"/>
  <c r="K30" i="8" l="1"/>
  <c r="K31" i="8" s="1"/>
  <c r="L30" i="8"/>
  <c r="L31" i="8" s="1"/>
  <c r="L13" i="8" l="1"/>
  <c r="L14" i="8" s="1"/>
  <c r="G30" i="8"/>
  <c r="G31" i="8" s="1"/>
  <c r="H13" i="8"/>
  <c r="H14" i="8" s="1"/>
  <c r="G13" i="8"/>
  <c r="G14" i="8" s="1"/>
  <c r="E13" i="8"/>
  <c r="E14" i="8" s="1"/>
  <c r="I13" i="8"/>
  <c r="I14" i="8" s="1"/>
  <c r="J13" i="8"/>
  <c r="J14" i="8" s="1"/>
  <c r="E30" i="8"/>
  <c r="E31" i="8" s="1"/>
  <c r="F13" i="8"/>
  <c r="F14" i="8" s="1"/>
  <c r="F30" i="8"/>
  <c r="F31" i="8" s="1"/>
  <c r="H30" i="8"/>
  <c r="H31" i="8" s="1"/>
  <c r="I30" i="8"/>
  <c r="I31" i="8" s="1"/>
  <c r="J30" i="8"/>
  <c r="J31" i="8" s="1"/>
  <c r="K13" i="8"/>
  <c r="K14" i="8" s="1"/>
  <c r="D30" i="8"/>
  <c r="D31" i="8" s="1"/>
  <c r="D13" i="8"/>
  <c r="D14" i="8" s="1"/>
  <c r="S13" i="3" l="1"/>
  <c r="T12" i="3"/>
  <c r="T11" i="3"/>
  <c r="U13" i="3" l="1"/>
  <c r="J10" i="6"/>
  <c r="F10" i="6"/>
  <c r="J8" i="6"/>
  <c r="F8" i="6" l="1"/>
  <c r="F11" i="6" s="1"/>
  <c r="J11" i="6"/>
  <c r="X12" i="3" l="1"/>
  <c r="X11" i="3"/>
  <c r="X13" i="3" l="1"/>
  <c r="F42" i="5"/>
  <c r="D42" i="5"/>
  <c r="F44" i="5" l="1"/>
  <c r="D44" i="5"/>
  <c r="L14" i="3"/>
  <c r="L15" i="3" s="1"/>
  <c r="G14" i="3" l="1"/>
  <c r="G15" i="3" s="1"/>
  <c r="E14" i="3"/>
  <c r="E15" i="3" s="1"/>
  <c r="K14" i="3"/>
  <c r="K15" i="3" s="1"/>
  <c r="H14" i="3"/>
  <c r="H15" i="3" s="1"/>
  <c r="I14" i="3"/>
  <c r="I15" i="3" s="1"/>
  <c r="F14" i="3"/>
  <c r="F15" i="3" s="1"/>
  <c r="D14" i="3"/>
  <c r="D15" i="3" s="1"/>
</calcChain>
</file>

<file path=xl/sharedStrings.xml><?xml version="1.0" encoding="utf-8"?>
<sst xmlns="http://schemas.openxmlformats.org/spreadsheetml/2006/main" count="221" uniqueCount="133">
  <si>
    <t>FY2010</t>
  </si>
  <si>
    <t>FY2011</t>
  </si>
  <si>
    <t>FY2012</t>
  </si>
  <si>
    <t>FY2013</t>
  </si>
  <si>
    <t>FY2014</t>
  </si>
  <si>
    <t>FY2015</t>
  </si>
  <si>
    <t>FY2016</t>
  </si>
  <si>
    <t>Original Budget</t>
  </si>
  <si>
    <t>Over-Time, DPS &amp; OE</t>
  </si>
  <si>
    <t>Actuals</t>
  </si>
  <si>
    <t>Surplus(Deficit)</t>
  </si>
  <si>
    <t>% of Budget Used</t>
  </si>
  <si>
    <t xml:space="preserve">Percentage change </t>
  </si>
  <si>
    <t>Change increase (decrease)</t>
  </si>
  <si>
    <t>President</t>
  </si>
  <si>
    <t>MCAF01</t>
  </si>
  <si>
    <t>WOMN01</t>
  </si>
  <si>
    <t>Women's Center</t>
  </si>
  <si>
    <t>(Over-Time, DPS &amp; OE)</t>
  </si>
  <si>
    <t>Total</t>
  </si>
  <si>
    <t>Total Expenditures</t>
  </si>
  <si>
    <t>Available Balance</t>
  </si>
  <si>
    <t>Educational Supplies</t>
  </si>
  <si>
    <t>Postage</t>
  </si>
  <si>
    <t>Subtotal Expenditures</t>
  </si>
  <si>
    <t>Banner</t>
  </si>
  <si>
    <t>Est. Annual Value</t>
  </si>
  <si>
    <t xml:space="preserve">Salary </t>
  </si>
  <si>
    <t xml:space="preserve"> Occupied Positions</t>
  </si>
  <si>
    <t>Vacancy</t>
  </si>
  <si>
    <t>TOTAL</t>
  </si>
  <si>
    <t>Index</t>
  </si>
  <si>
    <t>Banner Index Name</t>
  </si>
  <si>
    <t>Vacancies</t>
  </si>
  <si>
    <t>Savings</t>
  </si>
  <si>
    <t>Count</t>
  </si>
  <si>
    <t>Position Count</t>
  </si>
  <si>
    <t xml:space="preserve"> Occupied </t>
  </si>
  <si>
    <t>TOTAL Full-Time</t>
  </si>
  <si>
    <t>Adjusted Budget</t>
  </si>
  <si>
    <t>Budget Transfers</t>
  </si>
  <si>
    <t>Full-Time</t>
  </si>
  <si>
    <t>FY2017</t>
  </si>
  <si>
    <t>Personal Services, Over-Time, DPS &amp; OE</t>
  </si>
  <si>
    <t>Total Full-Time</t>
  </si>
  <si>
    <t>Total Over-Time, DPS &amp; OE</t>
  </si>
  <si>
    <t>FY2018</t>
  </si>
  <si>
    <t>FY2019</t>
  </si>
  <si>
    <t>FY2020</t>
  </si>
  <si>
    <t>Salaries &amp; Wages Univ Assistant</t>
  </si>
  <si>
    <t>Salaries &amp; Wages Student</t>
  </si>
  <si>
    <t>Other Professional Services</t>
  </si>
  <si>
    <t>Other Services</t>
  </si>
  <si>
    <t>Honoraria</t>
  </si>
  <si>
    <t>Dues &amp; Memberships</t>
  </si>
  <si>
    <t>Meeting/Banquet/Conference Hosting</t>
  </si>
  <si>
    <t>Travel - OutState</t>
  </si>
  <si>
    <t>Supplies - Maintenance</t>
  </si>
  <si>
    <t>Facility Services - Other</t>
  </si>
  <si>
    <t>Software License</t>
  </si>
  <si>
    <t>Technology Svcs - Telecomm</t>
  </si>
  <si>
    <t>Technology Svcs - Cellular</t>
  </si>
  <si>
    <t>Supplies - Office</t>
  </si>
  <si>
    <t>Supplies - Food/Bev/Meals</t>
  </si>
  <si>
    <t>Supplies - Clothing &amp; Footwear</t>
  </si>
  <si>
    <t>Supplies - Other</t>
  </si>
  <si>
    <t>Printing &amp; Binding</t>
  </si>
  <si>
    <t>Less Encumbrances</t>
  </si>
  <si>
    <t>Office of Equity and Inclusion</t>
  </si>
  <si>
    <t>FY2021</t>
  </si>
  <si>
    <t>Office of Equity &amp; Inclusion</t>
  </si>
  <si>
    <t>Total Office of Equity &amp; Inclusion</t>
  </si>
  <si>
    <t>FY2022</t>
  </si>
  <si>
    <t>LGBT01</t>
  </si>
  <si>
    <t>LGBT Center</t>
  </si>
  <si>
    <t>601306</t>
  </si>
  <si>
    <t>601400</t>
  </si>
  <si>
    <t>701302</t>
  </si>
  <si>
    <t>701403</t>
  </si>
  <si>
    <t>701404</t>
  </si>
  <si>
    <t>701500</t>
  </si>
  <si>
    <t>702101</t>
  </si>
  <si>
    <t>Educational Services</t>
  </si>
  <si>
    <t>702106</t>
  </si>
  <si>
    <t>702200</t>
  </si>
  <si>
    <t>705100</t>
  </si>
  <si>
    <t>706100</t>
  </si>
  <si>
    <t>Fuel - Gasoline</t>
  </si>
  <si>
    <t>706300</t>
  </si>
  <si>
    <t>706605</t>
  </si>
  <si>
    <t>707001</t>
  </si>
  <si>
    <t>Hardware Equipment Non-Cap</t>
  </si>
  <si>
    <t>707101</t>
  </si>
  <si>
    <t>707151</t>
  </si>
  <si>
    <t>707152</t>
  </si>
  <si>
    <t>707300</t>
  </si>
  <si>
    <t>707301</t>
  </si>
  <si>
    <t>707306</t>
  </si>
  <si>
    <t>707309</t>
  </si>
  <si>
    <t>707350</t>
  </si>
  <si>
    <t>707400</t>
  </si>
  <si>
    <t>Part-Time</t>
  </si>
  <si>
    <t>Total Part-Time PS</t>
  </si>
  <si>
    <t>CCW001</t>
  </si>
  <si>
    <t>Committee on the Concerns for Women</t>
  </si>
  <si>
    <t>`</t>
  </si>
  <si>
    <t>Subtotal OEI Full-Time &amp; Part-Time PS</t>
  </si>
  <si>
    <t>Grand Total Office of Equity &amp; Inclusion</t>
  </si>
  <si>
    <t>In FY21 CCW001 transferred from SA to OEI</t>
  </si>
  <si>
    <t>In FY21 LGBT01 transferred from SA to OEI</t>
  </si>
  <si>
    <t>Banner Index Expense Summary FY10 - FY22</t>
  </si>
  <si>
    <t>G:\General\Web Site Page\FY22 Working Data\Office of Equity &amp; Inclusion Exp Data\#1 FY10-FY22 All Expenditures</t>
  </si>
  <si>
    <t>G:\General\Web Site Page\FY22 Working Data\Office of Equity &amp; Inclusion Exp Data\#2 FY10-FY22 Expenditures</t>
  </si>
  <si>
    <t>FY2022 Adjusted Budget vs Actual</t>
  </si>
  <si>
    <t>FY2023</t>
  </si>
  <si>
    <t>Increase (Decrease) FY2023</t>
  </si>
  <si>
    <t>vs. FY2022 Original Budget</t>
  </si>
  <si>
    <t>Report as of 09-08-22</t>
  </si>
  <si>
    <t>FY22 Expenditures</t>
  </si>
  <si>
    <t>601303</t>
  </si>
  <si>
    <t>Salaries &amp; Wages Reemployed Retiree</t>
  </si>
  <si>
    <t>601305</t>
  </si>
  <si>
    <t>Salaries &amp; Wages GR Intern</t>
  </si>
  <si>
    <t>701001</t>
  </si>
  <si>
    <t>Advertising</t>
  </si>
  <si>
    <t>706504</t>
  </si>
  <si>
    <t>Signage - Non-Cap</t>
  </si>
  <si>
    <t>707307</t>
  </si>
  <si>
    <t>Supplies - Promotional</t>
  </si>
  <si>
    <t>G:\General\Web Site Page\FY22 Working Data\Office of Equity &amp; Inclusion Exp Data\#3 FY22 Detail By Index</t>
  </si>
  <si>
    <t>FY22 Full-Time &amp; Permanent Part-Time</t>
  </si>
  <si>
    <t>G:\General\Web Site Page\FY22 Working Data\Office of Equity &amp; Inclusion Exp Data\#4 Personal Services Analysis</t>
  </si>
  <si>
    <t>Thru/including PPE 6/17 - 6/30/22 (check date 7/15/22)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</si>
</sst>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#,##0.00;\(#,##0.00\)"/>
    <numFmt numFmtId="165" formatCode="&quot;$&quot;#,##0"/>
    <numFmt numFmtId="166" formatCode="0_);\(0\)"/>
  </numFmts>
  <fonts count="7" x14ac:knownFonts="1">
    <font>
      <sz val="8"/>
      <name val="Microsoft Sans Serif"/>
      <family val="2"/>
      <charset val="204"/>
    </font>
    <font>
      <sz val="11"/>
      <color theme="1"/>
      <name val="Calibri"/>
      <family val="2"/>
      <scheme val="minor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b/>
      <u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0" xfId="0" applyFont="1" applyFill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/>
    <xf numFmtId="0" fontId="3" fillId="2" borderId="0" xfId="0" applyFont="1" applyFill="1"/>
    <xf numFmtId="5" fontId="4" fillId="0" borderId="0" xfId="0" applyNumberFormat="1" applyFont="1"/>
    <xf numFmtId="5" fontId="3" fillId="0" borderId="0" xfId="0" applyNumberFormat="1" applyFont="1" applyBorder="1"/>
    <xf numFmtId="0" fontId="3" fillId="2" borderId="3" xfId="0" applyFont="1" applyFill="1" applyBorder="1"/>
    <xf numFmtId="0" fontId="4" fillId="0" borderId="0" xfId="0" applyFont="1" applyFill="1"/>
    <xf numFmtId="0" fontId="3" fillId="0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3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4" fillId="3" borderId="0" xfId="0" applyFont="1" applyFill="1"/>
    <xf numFmtId="5" fontId="4" fillId="3" borderId="0" xfId="0" applyNumberFormat="1" applyFont="1" applyFill="1"/>
    <xf numFmtId="5" fontId="4" fillId="0" borderId="0" xfId="0" applyNumberFormat="1" applyFont="1" applyFill="1"/>
    <xf numFmtId="5" fontId="4" fillId="0" borderId="0" xfId="0" applyNumberFormat="1" applyFont="1" applyFill="1" applyAlignment="1">
      <alignment horizontal="right"/>
    </xf>
    <xf numFmtId="0" fontId="3" fillId="0" borderId="3" xfId="0" applyNumberFormat="1" applyFont="1" applyBorder="1" applyAlignment="1">
      <alignment horizontal="right"/>
    </xf>
    <xf numFmtId="5" fontId="3" fillId="3" borderId="3" xfId="0" applyNumberFormat="1" applyFont="1" applyFill="1" applyBorder="1"/>
    <xf numFmtId="5" fontId="3" fillId="0" borderId="3" xfId="0" applyNumberFormat="1" applyFont="1" applyFill="1" applyBorder="1"/>
    <xf numFmtId="5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right"/>
    </xf>
    <xf numFmtId="10" fontId="4" fillId="0" borderId="0" xfId="1" applyNumberFormat="1" applyFont="1"/>
    <xf numFmtId="10" fontId="4" fillId="0" borderId="0" xfId="1" applyNumberFormat="1" applyFont="1" applyFill="1"/>
    <xf numFmtId="5" fontId="3" fillId="2" borderId="5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4" borderId="0" xfId="0" applyFont="1" applyFill="1"/>
    <xf numFmtId="0" fontId="3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10" fontId="4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37" fontId="4" fillId="0" borderId="0" xfId="0" applyNumberFormat="1" applyFont="1"/>
    <xf numFmtId="37" fontId="4" fillId="0" borderId="0" xfId="0" applyNumberFormat="1" applyFont="1" applyFill="1"/>
    <xf numFmtId="37" fontId="3" fillId="0" borderId="0" xfId="0" applyNumberFormat="1" applyFont="1" applyBorder="1"/>
    <xf numFmtId="37" fontId="3" fillId="0" borderId="0" xfId="0" applyNumberFormat="1" applyFont="1" applyFill="1"/>
    <xf numFmtId="37" fontId="4" fillId="0" borderId="0" xfId="1" applyNumberFormat="1" applyFont="1"/>
    <xf numFmtId="0" fontId="3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3" borderId="1" xfId="0" applyFont="1" applyFill="1" applyBorder="1" applyAlignment="1">
      <alignment horizontal="center" wrapText="1"/>
    </xf>
    <xf numFmtId="0" fontId="3" fillId="3" borderId="0" xfId="0" applyNumberFormat="1" applyFon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4" fillId="0" borderId="0" xfId="0" applyNumberFormat="1" applyFont="1"/>
    <xf numFmtId="9" fontId="4" fillId="0" borderId="0" xfId="1" applyFont="1"/>
    <xf numFmtId="165" fontId="4" fillId="0" borderId="0" xfId="0" applyNumberFormat="1" applyFont="1" applyFill="1"/>
    <xf numFmtId="165" fontId="4" fillId="0" borderId="1" xfId="0" applyNumberFormat="1" applyFont="1" applyBorder="1"/>
    <xf numFmtId="165" fontId="4" fillId="0" borderId="0" xfId="0" applyNumberFormat="1" applyFont="1"/>
    <xf numFmtId="165" fontId="4" fillId="0" borderId="0" xfId="0" applyNumberFormat="1" applyFont="1" applyBorder="1"/>
    <xf numFmtId="165" fontId="4" fillId="0" borderId="4" xfId="0" applyNumberFormat="1" applyFont="1" applyBorder="1"/>
    <xf numFmtId="165" fontId="3" fillId="0" borderId="0" xfId="0" applyNumberFormat="1" applyFont="1" applyBorder="1"/>
    <xf numFmtId="0" fontId="3" fillId="6" borderId="3" xfId="0" applyNumberFormat="1" applyFont="1" applyFill="1" applyBorder="1" applyAlignment="1">
      <alignment horizontal="right"/>
    </xf>
    <xf numFmtId="5" fontId="3" fillId="6" borderId="3" xfId="0" applyNumberFormat="1" applyFont="1" applyFill="1" applyBorder="1"/>
    <xf numFmtId="0" fontId="3" fillId="6" borderId="3" xfId="0" applyFont="1" applyFill="1" applyBorder="1" applyAlignment="1">
      <alignment horizontal="right"/>
    </xf>
    <xf numFmtId="0" fontId="4" fillId="0" borderId="0" xfId="0" applyNumberFormat="1" applyFont="1" applyFill="1"/>
    <xf numFmtId="166" fontId="4" fillId="0" borderId="0" xfId="0" applyNumberFormat="1" applyFont="1"/>
    <xf numFmtId="39" fontId="4" fillId="0" borderId="0" xfId="0" applyNumberFormat="1" applyFont="1"/>
    <xf numFmtId="0" fontId="3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3" fillId="5" borderId="0" xfId="0" applyNumberFormat="1" applyFont="1" applyFill="1" applyAlignment="1" applyProtection="1">
      <alignment horizontal="center"/>
      <protection locked="0"/>
    </xf>
    <xf numFmtId="5" fontId="4" fillId="0" borderId="3" xfId="0" applyNumberFormat="1" applyFont="1" applyBorder="1"/>
    <xf numFmtId="37" fontId="4" fillId="0" borderId="3" xfId="0" applyNumberFormat="1" applyFont="1" applyBorder="1"/>
    <xf numFmtId="0" fontId="4" fillId="0" borderId="0" xfId="0" applyNumberFormat="1" applyFont="1" applyFill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3" xfId="0" applyFont="1" applyBorder="1" applyAlignment="1">
      <alignment horizontal="right"/>
    </xf>
    <xf numFmtId="5" fontId="3" fillId="0" borderId="3" xfId="0" applyNumberFormat="1" applyFont="1" applyBorder="1"/>
    <xf numFmtId="0" fontId="3" fillId="0" borderId="0" xfId="0" applyFont="1" applyAlignment="1">
      <alignment horizontal="right"/>
    </xf>
    <xf numFmtId="5" fontId="3" fillId="0" borderId="0" xfId="0" applyNumberFormat="1" applyFont="1"/>
    <xf numFmtId="0" fontId="4" fillId="0" borderId="0" xfId="3" applyNumberFormat="1" applyFont="1"/>
    <xf numFmtId="5" fontId="4" fillId="0" borderId="0" xfId="3" applyNumberFormat="1" applyFont="1" applyFill="1"/>
    <xf numFmtId="0" fontId="4" fillId="0" borderId="0" xfId="4" applyFont="1" applyAlignment="1" applyProtection="1">
      <alignment horizontal="center"/>
      <protection locked="0"/>
    </xf>
    <xf numFmtId="6" fontId="4" fillId="0" borderId="0" xfId="0" applyNumberFormat="1" applyFont="1"/>
    <xf numFmtId="6" fontId="4" fillId="0" borderId="0" xfId="0" applyNumberFormat="1" applyFont="1" applyFill="1"/>
    <xf numFmtId="0" fontId="4" fillId="0" borderId="0" xfId="0" applyFont="1" applyAlignment="1">
      <alignment wrapText="1"/>
    </xf>
    <xf numFmtId="6" fontId="3" fillId="2" borderId="3" xfId="0" applyNumberFormat="1" applyFont="1" applyFill="1" applyBorder="1"/>
  </cellXfs>
  <cellStyles count="7">
    <cellStyle name="Normal" xfId="0" builtinId="0"/>
    <cellStyle name="Normal 10" xfId="4" xr:uid="{3769B148-B4CB-4285-9E9D-90D1CA99E127}"/>
    <cellStyle name="Normal 2" xfId="2" xr:uid="{00000000-0005-0000-0000-000001000000}"/>
    <cellStyle name="Normal 3" xfId="3" xr:uid="{00000000-0005-0000-0000-000002000000}"/>
    <cellStyle name="Normal 4" xfId="5" xr:uid="{D5C8F1AE-CB48-48BE-ACC0-CDED59B61D31}"/>
    <cellStyle name="Percent" xfId="1" builtinId="5"/>
    <cellStyle name="Percent 2" xfId="6" xr:uid="{35D08BBA-382B-4F6B-8B14-0966D924DE81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workbookViewId="0"/>
  </sheetViews>
  <sheetFormatPr defaultColWidth="9.1640625" defaultRowHeight="12.75" outlineLevelCol="1" x14ac:dyDescent="0.2"/>
  <cols>
    <col min="1" max="1" width="13.33203125" style="2" customWidth="1"/>
    <col min="2" max="2" width="51.5" style="2" bestFit="1" customWidth="1"/>
    <col min="3" max="4" width="15.1640625" style="2" hidden="1" customWidth="1" outlineLevel="1"/>
    <col min="5" max="5" width="15.1640625" style="2" bestFit="1" customWidth="1" collapsed="1"/>
    <col min="6" max="6" width="15.1640625" style="2" bestFit="1" customWidth="1"/>
    <col min="7" max="11" width="15.33203125" style="2" bestFit="1" customWidth="1"/>
    <col min="12" max="12" width="15.1640625" style="2" bestFit="1" customWidth="1"/>
    <col min="13" max="13" width="14.33203125" style="2" bestFit="1" customWidth="1"/>
    <col min="14" max="15" width="14.1640625" style="2" customWidth="1"/>
    <col min="16" max="16384" width="9.1640625" style="2"/>
  </cols>
  <sheetData>
    <row r="1" spans="1:15" x14ac:dyDescent="0.2">
      <c r="A1" s="1" t="s">
        <v>110</v>
      </c>
    </row>
    <row r="2" spans="1:15" x14ac:dyDescent="0.2">
      <c r="A2" s="3" t="s">
        <v>70</v>
      </c>
      <c r="B2" s="34"/>
      <c r="D2" s="47"/>
      <c r="F2" s="47"/>
      <c r="G2" s="11"/>
    </row>
    <row r="3" spans="1:15" x14ac:dyDescent="0.2">
      <c r="A3" s="1" t="s">
        <v>43</v>
      </c>
      <c r="H3" s="11"/>
    </row>
    <row r="4" spans="1:15" x14ac:dyDescent="0.2">
      <c r="A4" s="1"/>
      <c r="I4" s="11"/>
    </row>
    <row r="5" spans="1:15" ht="23.1" customHeight="1" x14ac:dyDescent="0.2">
      <c r="B5" s="1"/>
      <c r="C5" s="12" t="s">
        <v>0</v>
      </c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42</v>
      </c>
      <c r="K5" s="12" t="s">
        <v>46</v>
      </c>
      <c r="L5" s="12" t="s">
        <v>47</v>
      </c>
      <c r="M5" s="12" t="s">
        <v>48</v>
      </c>
      <c r="N5" s="12" t="s">
        <v>69</v>
      </c>
      <c r="O5" s="12" t="s">
        <v>72</v>
      </c>
    </row>
    <row r="6" spans="1:15" ht="19.350000000000001" customHeight="1" x14ac:dyDescent="0.2">
      <c r="B6" s="1"/>
      <c r="C6" s="46" t="s">
        <v>9</v>
      </c>
      <c r="D6" s="46" t="s">
        <v>9</v>
      </c>
      <c r="E6" s="46" t="s">
        <v>9</v>
      </c>
      <c r="F6" s="46" t="s">
        <v>9</v>
      </c>
      <c r="G6" s="46" t="s">
        <v>9</v>
      </c>
      <c r="H6" s="46" t="s">
        <v>9</v>
      </c>
      <c r="I6" s="46" t="s">
        <v>9</v>
      </c>
      <c r="J6" s="46" t="s">
        <v>9</v>
      </c>
      <c r="K6" s="46" t="s">
        <v>9</v>
      </c>
      <c r="L6" s="46" t="s">
        <v>9</v>
      </c>
      <c r="M6" s="46" t="s">
        <v>9</v>
      </c>
      <c r="N6" s="46" t="s">
        <v>9</v>
      </c>
      <c r="O6" s="46" t="s">
        <v>9</v>
      </c>
    </row>
    <row r="7" spans="1:15" x14ac:dyDescent="0.2">
      <c r="B7" s="1"/>
      <c r="C7" s="17"/>
      <c r="D7" s="17"/>
      <c r="E7" s="17"/>
      <c r="F7" s="17"/>
      <c r="G7" s="17"/>
      <c r="H7" s="17"/>
      <c r="I7" s="17"/>
    </row>
    <row r="8" spans="1:15" x14ac:dyDescent="0.2">
      <c r="B8" s="1" t="s">
        <v>14</v>
      </c>
      <c r="I8" s="11"/>
    </row>
    <row r="9" spans="1:15" x14ac:dyDescent="0.2">
      <c r="A9" s="1" t="s">
        <v>41</v>
      </c>
      <c r="B9" s="1"/>
      <c r="I9" s="11"/>
    </row>
    <row r="10" spans="1:15" x14ac:dyDescent="0.2">
      <c r="A10" s="6" t="s">
        <v>15</v>
      </c>
      <c r="B10" s="6" t="s">
        <v>68</v>
      </c>
      <c r="C10" s="8">
        <v>131341.92000000001</v>
      </c>
      <c r="D10" s="8">
        <v>106370.97</v>
      </c>
      <c r="E10" s="8">
        <v>217702.87</v>
      </c>
      <c r="F10" s="8">
        <v>183274.58</v>
      </c>
      <c r="G10" s="8">
        <v>227198.3</v>
      </c>
      <c r="H10" s="8">
        <v>256523.3</v>
      </c>
      <c r="I10" s="22">
        <v>291212.07</v>
      </c>
      <c r="J10" s="22">
        <f>239872.2+42089</f>
        <v>281961.2</v>
      </c>
      <c r="K10" s="22">
        <v>269819.13</v>
      </c>
      <c r="L10" s="22">
        <v>265185.12</v>
      </c>
      <c r="M10" s="22">
        <f>415206.09+25667.97</f>
        <v>440874.06000000006</v>
      </c>
      <c r="N10" s="22">
        <v>303986.73</v>
      </c>
      <c r="O10" s="22">
        <v>364395.11</v>
      </c>
    </row>
    <row r="11" spans="1:15" x14ac:dyDescent="0.2">
      <c r="A11" s="6" t="s">
        <v>16</v>
      </c>
      <c r="B11" s="6" t="s">
        <v>17</v>
      </c>
      <c r="C11" s="8">
        <v>105867.36</v>
      </c>
      <c r="D11" s="8">
        <v>94413.91</v>
      </c>
      <c r="E11" s="8">
        <v>65706.649999999994</v>
      </c>
      <c r="F11" s="8">
        <v>69396.28</v>
      </c>
      <c r="G11" s="8">
        <v>75439.360000000001</v>
      </c>
      <c r="H11" s="8">
        <v>79435.009999999995</v>
      </c>
      <c r="I11" s="8">
        <v>82893.540000000008</v>
      </c>
      <c r="J11" s="8">
        <v>81962.66</v>
      </c>
      <c r="K11" s="8">
        <v>82706.63</v>
      </c>
      <c r="L11" s="22">
        <v>81752.23</v>
      </c>
      <c r="M11" s="22">
        <v>86947.98</v>
      </c>
      <c r="N11" s="22">
        <v>98468.86</v>
      </c>
      <c r="O11" s="22">
        <v>105905.24</v>
      </c>
    </row>
    <row r="12" spans="1:15" ht="13.5" thickBot="1" x14ac:dyDescent="0.25">
      <c r="B12" s="60" t="s">
        <v>44</v>
      </c>
      <c r="C12" s="61">
        <f t="shared" ref="C12:N12" si="0">SUM(C10:C11)</f>
        <v>237209.28000000003</v>
      </c>
      <c r="D12" s="61">
        <f t="shared" si="0"/>
        <v>200784.88</v>
      </c>
      <c r="E12" s="61">
        <f t="shared" si="0"/>
        <v>283409.52</v>
      </c>
      <c r="F12" s="61">
        <f t="shared" si="0"/>
        <v>252670.86</v>
      </c>
      <c r="G12" s="61">
        <f t="shared" si="0"/>
        <v>302637.65999999997</v>
      </c>
      <c r="H12" s="61">
        <f t="shared" si="0"/>
        <v>335958.31</v>
      </c>
      <c r="I12" s="61">
        <f t="shared" si="0"/>
        <v>374105.61</v>
      </c>
      <c r="J12" s="61">
        <f t="shared" si="0"/>
        <v>363923.86</v>
      </c>
      <c r="K12" s="61">
        <f t="shared" si="0"/>
        <v>352525.76</v>
      </c>
      <c r="L12" s="61">
        <f t="shared" si="0"/>
        <v>346937.35</v>
      </c>
      <c r="M12" s="61">
        <f t="shared" si="0"/>
        <v>527822.04</v>
      </c>
      <c r="N12" s="61">
        <f t="shared" si="0"/>
        <v>402455.58999999997</v>
      </c>
      <c r="O12" s="61">
        <f t="shared" ref="O12" si="1">SUM(O10:O11)</f>
        <v>470300.35</v>
      </c>
    </row>
    <row r="13" spans="1:15" ht="13.5" thickTop="1" x14ac:dyDescent="0.2">
      <c r="B13" s="6" t="s">
        <v>13</v>
      </c>
      <c r="C13" s="43"/>
      <c r="D13" s="42">
        <f>D12-C12</f>
        <v>-36424.400000000023</v>
      </c>
      <c r="E13" s="42">
        <f t="shared" ref="E13:O13" si="2">E12-D12</f>
        <v>82624.640000000014</v>
      </c>
      <c r="F13" s="42">
        <f t="shared" si="2"/>
        <v>-30738.660000000033</v>
      </c>
      <c r="G13" s="42">
        <f t="shared" si="2"/>
        <v>49966.799999999988</v>
      </c>
      <c r="H13" s="42">
        <f t="shared" si="2"/>
        <v>33320.650000000023</v>
      </c>
      <c r="I13" s="42">
        <f t="shared" si="2"/>
        <v>38147.299999999988</v>
      </c>
      <c r="J13" s="42">
        <f t="shared" si="2"/>
        <v>-10181.75</v>
      </c>
      <c r="K13" s="42">
        <f t="shared" si="2"/>
        <v>-11398.099999999977</v>
      </c>
      <c r="L13" s="42">
        <f t="shared" si="2"/>
        <v>-5588.4100000000326</v>
      </c>
      <c r="M13" s="42">
        <f t="shared" si="2"/>
        <v>180884.69000000006</v>
      </c>
      <c r="N13" s="42">
        <f t="shared" si="2"/>
        <v>-125366.45000000007</v>
      </c>
      <c r="O13" s="42">
        <f t="shared" si="2"/>
        <v>67844.760000000009</v>
      </c>
    </row>
    <row r="14" spans="1:15" x14ac:dyDescent="0.2">
      <c r="B14" s="6" t="s">
        <v>12</v>
      </c>
      <c r="C14" s="44"/>
      <c r="D14" s="53">
        <f>D13/C12</f>
        <v>-0.15355385758938275</v>
      </c>
      <c r="E14" s="53">
        <f t="shared" ref="E14:K14" si="3">E13/D12</f>
        <v>0.4115082769180628</v>
      </c>
      <c r="F14" s="53">
        <f t="shared" si="3"/>
        <v>-0.10846022391908371</v>
      </c>
      <c r="G14" s="53">
        <f t="shared" si="3"/>
        <v>0.19775450164692515</v>
      </c>
      <c r="H14" s="53">
        <f t="shared" si="3"/>
        <v>0.11010080503530204</v>
      </c>
      <c r="I14" s="53">
        <f t="shared" si="3"/>
        <v>0.11354771965604896</v>
      </c>
      <c r="J14" s="53">
        <f t="shared" si="3"/>
        <v>-2.7216245166705733E-2</v>
      </c>
      <c r="K14" s="53">
        <f t="shared" si="3"/>
        <v>-3.1320012927978882E-2</v>
      </c>
      <c r="L14" s="53">
        <f>L13/K12</f>
        <v>-1.5852486921806883E-2</v>
      </c>
      <c r="M14" s="53">
        <f>M13/L12</f>
        <v>0.5213756604758758</v>
      </c>
      <c r="N14" s="53">
        <f>N13/M12</f>
        <v>-0.23751651219414799</v>
      </c>
      <c r="O14" s="53">
        <f>O13/N12</f>
        <v>0.16857700995034014</v>
      </c>
    </row>
    <row r="15" spans="1:15" x14ac:dyDescent="0.2">
      <c r="B15" s="6"/>
      <c r="C15" s="44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x14ac:dyDescent="0.2">
      <c r="A16" s="1" t="s">
        <v>101</v>
      </c>
      <c r="L16" s="8"/>
    </row>
    <row r="17" spans="1:15" x14ac:dyDescent="0.2">
      <c r="A17" s="6" t="s">
        <v>73</v>
      </c>
      <c r="B17" s="6" t="s">
        <v>74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22">
        <v>39565.4</v>
      </c>
      <c r="O17" s="22">
        <v>43298.82</v>
      </c>
    </row>
    <row r="18" spans="1:15" ht="13.5" thickBot="1" x14ac:dyDescent="0.25">
      <c r="B18" s="79" t="s">
        <v>102</v>
      </c>
      <c r="C18" s="80">
        <f>SUM(C17)</f>
        <v>0</v>
      </c>
      <c r="D18" s="80">
        <f t="shared" ref="D18:N18" si="4">SUM(D17)</f>
        <v>0</v>
      </c>
      <c r="E18" s="80">
        <f t="shared" si="4"/>
        <v>0</v>
      </c>
      <c r="F18" s="80">
        <f t="shared" si="4"/>
        <v>0</v>
      </c>
      <c r="G18" s="80">
        <f t="shared" si="4"/>
        <v>0</v>
      </c>
      <c r="H18" s="80">
        <f t="shared" si="4"/>
        <v>0</v>
      </c>
      <c r="I18" s="80">
        <f t="shared" si="4"/>
        <v>0</v>
      </c>
      <c r="J18" s="80">
        <f t="shared" si="4"/>
        <v>0</v>
      </c>
      <c r="K18" s="80">
        <f t="shared" si="4"/>
        <v>0</v>
      </c>
      <c r="L18" s="80">
        <f t="shared" si="4"/>
        <v>0</v>
      </c>
      <c r="M18" s="80">
        <f t="shared" si="4"/>
        <v>0</v>
      </c>
      <c r="N18" s="80">
        <f t="shared" si="4"/>
        <v>39565.4</v>
      </c>
      <c r="O18" s="80">
        <f t="shared" ref="O18" si="5">SUM(O17)</f>
        <v>43298.82</v>
      </c>
    </row>
    <row r="19" spans="1:15" ht="13.5" thickTop="1" x14ac:dyDescent="0.2">
      <c r="B19" s="81"/>
      <c r="C19" s="82"/>
      <c r="D19" s="8">
        <f>D18-C18</f>
        <v>0</v>
      </c>
      <c r="E19" s="8">
        <f t="shared" ref="E19:O19" si="6">E18-D18</f>
        <v>0</v>
      </c>
      <c r="F19" s="8">
        <f t="shared" si="6"/>
        <v>0</v>
      </c>
      <c r="G19" s="8">
        <f t="shared" si="6"/>
        <v>0</v>
      </c>
      <c r="H19" s="8">
        <f t="shared" si="6"/>
        <v>0</v>
      </c>
      <c r="I19" s="8">
        <f t="shared" si="6"/>
        <v>0</v>
      </c>
      <c r="J19" s="8">
        <f t="shared" si="6"/>
        <v>0</v>
      </c>
      <c r="K19" s="8">
        <f t="shared" si="6"/>
        <v>0</v>
      </c>
      <c r="L19" s="8">
        <f t="shared" si="6"/>
        <v>0</v>
      </c>
      <c r="M19" s="8">
        <f t="shared" si="6"/>
        <v>0</v>
      </c>
      <c r="N19" s="8">
        <f t="shared" si="6"/>
        <v>39565.4</v>
      </c>
      <c r="O19" s="8">
        <f t="shared" si="6"/>
        <v>3733.4199999999983</v>
      </c>
    </row>
    <row r="20" spans="1:15" x14ac:dyDescent="0.2">
      <c r="B20" s="81"/>
      <c r="C20" s="82"/>
      <c r="D20" s="30" t="e">
        <f>D19/C18</f>
        <v>#DIV/0!</v>
      </c>
      <c r="E20" s="30" t="e">
        <f t="shared" ref="E20:O20" si="7">E19/D18</f>
        <v>#DIV/0!</v>
      </c>
      <c r="F20" s="30" t="e">
        <f t="shared" si="7"/>
        <v>#DIV/0!</v>
      </c>
      <c r="G20" s="30" t="e">
        <f t="shared" si="7"/>
        <v>#DIV/0!</v>
      </c>
      <c r="H20" s="30" t="e">
        <f t="shared" si="7"/>
        <v>#DIV/0!</v>
      </c>
      <c r="I20" s="30" t="e">
        <f t="shared" si="7"/>
        <v>#DIV/0!</v>
      </c>
      <c r="J20" s="30" t="e">
        <f t="shared" si="7"/>
        <v>#DIV/0!</v>
      </c>
      <c r="K20" s="30" t="e">
        <f t="shared" si="7"/>
        <v>#DIV/0!</v>
      </c>
      <c r="L20" s="30" t="e">
        <f t="shared" si="7"/>
        <v>#DIV/0!</v>
      </c>
      <c r="M20" s="30" t="e">
        <f t="shared" si="7"/>
        <v>#DIV/0!</v>
      </c>
      <c r="N20" s="30" t="e">
        <f t="shared" si="7"/>
        <v>#DIV/0!</v>
      </c>
      <c r="O20" s="30">
        <f t="shared" si="7"/>
        <v>9.4360729324106371E-2</v>
      </c>
    </row>
    <row r="21" spans="1:15" x14ac:dyDescent="0.2">
      <c r="B21" s="6"/>
      <c r="C21" s="44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1:15" ht="13.5" thickBot="1" x14ac:dyDescent="0.25">
      <c r="A22" s="2" t="s">
        <v>105</v>
      </c>
      <c r="B22" s="60" t="s">
        <v>106</v>
      </c>
      <c r="C22" s="61">
        <f>C12+C18</f>
        <v>237209.28000000003</v>
      </c>
      <c r="D22" s="61">
        <f t="shared" ref="D22:N22" si="8">D12+D18</f>
        <v>200784.88</v>
      </c>
      <c r="E22" s="61">
        <f t="shared" si="8"/>
        <v>283409.52</v>
      </c>
      <c r="F22" s="61">
        <f t="shared" si="8"/>
        <v>252670.86</v>
      </c>
      <c r="G22" s="61">
        <f t="shared" si="8"/>
        <v>302637.65999999997</v>
      </c>
      <c r="H22" s="61">
        <f t="shared" si="8"/>
        <v>335958.31</v>
      </c>
      <c r="I22" s="61">
        <f t="shared" si="8"/>
        <v>374105.61</v>
      </c>
      <c r="J22" s="61">
        <f t="shared" si="8"/>
        <v>363923.86</v>
      </c>
      <c r="K22" s="61">
        <f t="shared" si="8"/>
        <v>352525.76</v>
      </c>
      <c r="L22" s="61">
        <f t="shared" si="8"/>
        <v>346937.35</v>
      </c>
      <c r="M22" s="61">
        <f t="shared" si="8"/>
        <v>527822.04</v>
      </c>
      <c r="N22" s="61">
        <f t="shared" si="8"/>
        <v>442020.99</v>
      </c>
      <c r="O22" s="61">
        <f t="shared" ref="O22" si="9">O12+O18</f>
        <v>513599.17</v>
      </c>
    </row>
    <row r="23" spans="1:15" ht="13.5" thickTop="1" x14ac:dyDescent="0.2">
      <c r="B23" s="6"/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x14ac:dyDescent="0.2">
      <c r="A24" s="1" t="s">
        <v>8</v>
      </c>
      <c r="B24" s="1"/>
      <c r="C24" s="41"/>
      <c r="D24" s="41"/>
      <c r="E24" s="41"/>
      <c r="F24" s="41"/>
      <c r="G24" s="41"/>
      <c r="H24" s="41"/>
      <c r="I24" s="42"/>
      <c r="J24" s="41"/>
      <c r="K24" s="41"/>
    </row>
    <row r="25" spans="1:15" x14ac:dyDescent="0.2">
      <c r="A25" s="2" t="s">
        <v>103</v>
      </c>
      <c r="B25" s="2" t="s">
        <v>104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2">
        <v>0</v>
      </c>
      <c r="J25" s="41">
        <v>0</v>
      </c>
      <c r="K25" s="41">
        <v>0</v>
      </c>
      <c r="L25" s="2">
        <v>0</v>
      </c>
      <c r="M25" s="2">
        <v>0</v>
      </c>
      <c r="N25" s="2">
        <v>0</v>
      </c>
      <c r="O25" s="86">
        <v>1812.5</v>
      </c>
    </row>
    <row r="26" spans="1:15" s="6" customFormat="1" x14ac:dyDescent="0.2">
      <c r="A26" s="6" t="s">
        <v>73</v>
      </c>
      <c r="B26" s="6" t="s">
        <v>74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22">
        <v>27065.41</v>
      </c>
      <c r="O26" s="87">
        <v>40560.400000000001</v>
      </c>
    </row>
    <row r="27" spans="1:15" x14ac:dyDescent="0.2">
      <c r="A27" s="6" t="s">
        <v>15</v>
      </c>
      <c r="B27" s="6" t="s">
        <v>68</v>
      </c>
      <c r="C27" s="8">
        <v>90218.559999999983</v>
      </c>
      <c r="D27" s="8">
        <v>89642.239999999991</v>
      </c>
      <c r="E27" s="8">
        <v>55752.9</v>
      </c>
      <c r="F27" s="8">
        <v>80486.340000000011</v>
      </c>
      <c r="G27" s="8">
        <v>82775.41</v>
      </c>
      <c r="H27" s="8">
        <v>106703.45000000001</v>
      </c>
      <c r="I27" s="22">
        <v>88040.55</v>
      </c>
      <c r="J27" s="22">
        <v>79787.570000000007</v>
      </c>
      <c r="K27" s="22">
        <v>109409.45</v>
      </c>
      <c r="L27" s="22">
        <v>86849.78</v>
      </c>
      <c r="M27" s="22">
        <v>100686.14</v>
      </c>
      <c r="N27" s="22">
        <v>134054.32999999999</v>
      </c>
      <c r="O27" s="87">
        <v>85777.84</v>
      </c>
    </row>
    <row r="28" spans="1:15" x14ac:dyDescent="0.2">
      <c r="A28" s="6" t="s">
        <v>16</v>
      </c>
      <c r="B28" s="6" t="s">
        <v>17</v>
      </c>
      <c r="C28" s="8">
        <v>22201.629999999997</v>
      </c>
      <c r="D28" s="8">
        <v>24688.809999999998</v>
      </c>
      <c r="E28" s="8">
        <v>19392.98</v>
      </c>
      <c r="F28" s="8">
        <v>22937.99</v>
      </c>
      <c r="G28" s="8">
        <v>22251.479999999992</v>
      </c>
      <c r="H28" s="8">
        <v>18383.78</v>
      </c>
      <c r="I28" s="22">
        <v>21897.59</v>
      </c>
      <c r="J28" s="22">
        <v>18811.310000000001</v>
      </c>
      <c r="K28" s="22">
        <v>18175.400000000001</v>
      </c>
      <c r="L28" s="22">
        <v>48448.06</v>
      </c>
      <c r="M28" s="22">
        <v>32917.339999999997</v>
      </c>
      <c r="N28" s="22">
        <v>35181.620000000003</v>
      </c>
      <c r="O28" s="87">
        <v>44848.6</v>
      </c>
    </row>
    <row r="29" spans="1:15" ht="13.5" thickBot="1" x14ac:dyDescent="0.25">
      <c r="B29" s="60" t="s">
        <v>45</v>
      </c>
      <c r="C29" s="61">
        <f t="shared" ref="C29:N29" si="10">SUM(C25:C28)</f>
        <v>112420.18999999997</v>
      </c>
      <c r="D29" s="61">
        <f t="shared" si="10"/>
        <v>114331.04999999999</v>
      </c>
      <c r="E29" s="61">
        <f t="shared" si="10"/>
        <v>75145.88</v>
      </c>
      <c r="F29" s="61">
        <f t="shared" si="10"/>
        <v>103424.33000000002</v>
      </c>
      <c r="G29" s="61">
        <f t="shared" si="10"/>
        <v>105026.89</v>
      </c>
      <c r="H29" s="61">
        <f t="shared" si="10"/>
        <v>125087.23000000001</v>
      </c>
      <c r="I29" s="61">
        <f t="shared" si="10"/>
        <v>109938.14</v>
      </c>
      <c r="J29" s="61">
        <f t="shared" si="10"/>
        <v>98598.88</v>
      </c>
      <c r="K29" s="61">
        <f t="shared" si="10"/>
        <v>127584.85</v>
      </c>
      <c r="L29" s="61">
        <f t="shared" si="10"/>
        <v>135297.84</v>
      </c>
      <c r="M29" s="61">
        <f t="shared" si="10"/>
        <v>133603.47999999998</v>
      </c>
      <c r="N29" s="61">
        <f t="shared" si="10"/>
        <v>196301.36</v>
      </c>
      <c r="O29" s="61">
        <f>SUM(O25:O28)</f>
        <v>172999.34</v>
      </c>
    </row>
    <row r="30" spans="1:15" ht="13.5" thickTop="1" x14ac:dyDescent="0.2">
      <c r="B30" s="6" t="s">
        <v>13</v>
      </c>
      <c r="C30" s="43"/>
      <c r="D30" s="42">
        <f>D29-C29</f>
        <v>1910.8600000000151</v>
      </c>
      <c r="E30" s="42">
        <f t="shared" ref="E30:O30" si="11">E29-D29</f>
        <v>-39185.169999999984</v>
      </c>
      <c r="F30" s="42">
        <f t="shared" si="11"/>
        <v>28278.450000000012</v>
      </c>
      <c r="G30" s="42">
        <f t="shared" si="11"/>
        <v>1602.5599999999831</v>
      </c>
      <c r="H30" s="42">
        <f t="shared" si="11"/>
        <v>20060.340000000011</v>
      </c>
      <c r="I30" s="42">
        <f t="shared" si="11"/>
        <v>-15149.090000000011</v>
      </c>
      <c r="J30" s="42">
        <f t="shared" si="11"/>
        <v>-11339.259999999995</v>
      </c>
      <c r="K30" s="42">
        <f t="shared" si="11"/>
        <v>28985.97</v>
      </c>
      <c r="L30" s="42">
        <f t="shared" si="11"/>
        <v>7712.9899999999907</v>
      </c>
      <c r="M30" s="42">
        <f t="shared" si="11"/>
        <v>-1694.3600000000151</v>
      </c>
      <c r="N30" s="42">
        <f t="shared" si="11"/>
        <v>62697.880000000005</v>
      </c>
      <c r="O30" s="42">
        <f t="shared" si="11"/>
        <v>-23302.01999999999</v>
      </c>
    </row>
    <row r="31" spans="1:15" x14ac:dyDescent="0.2">
      <c r="B31" s="6" t="s">
        <v>12</v>
      </c>
      <c r="C31" s="44"/>
      <c r="D31" s="53">
        <f>D30/C29</f>
        <v>1.6997480612690796E-2</v>
      </c>
      <c r="E31" s="53">
        <f t="shared" ref="E31:O31" si="12">E30/D29</f>
        <v>-0.34273427909566112</v>
      </c>
      <c r="F31" s="53">
        <f t="shared" si="12"/>
        <v>0.37631404409662927</v>
      </c>
      <c r="G31" s="53">
        <f t="shared" si="12"/>
        <v>1.5495000064298051E-2</v>
      </c>
      <c r="H31" s="53">
        <f t="shared" si="12"/>
        <v>0.1910019424549276</v>
      </c>
      <c r="I31" s="53">
        <f t="shared" si="12"/>
        <v>-0.12110820584962997</v>
      </c>
      <c r="J31" s="53">
        <f t="shared" si="12"/>
        <v>-0.10314218523253163</v>
      </c>
      <c r="K31" s="53">
        <f t="shared" si="12"/>
        <v>0.29397869428131435</v>
      </c>
      <c r="L31" s="53">
        <f t="shared" si="12"/>
        <v>6.0453807799280168E-2</v>
      </c>
      <c r="M31" s="53">
        <f t="shared" si="12"/>
        <v>-1.2523185883825012E-2</v>
      </c>
      <c r="N31" s="53">
        <f t="shared" si="12"/>
        <v>0.46928328513598611</v>
      </c>
      <c r="O31" s="53">
        <f t="shared" si="12"/>
        <v>-0.11870534162371565</v>
      </c>
    </row>
    <row r="32" spans="1:15" x14ac:dyDescent="0.2">
      <c r="B32" s="1"/>
      <c r="C32" s="44"/>
      <c r="D32" s="45"/>
      <c r="E32" s="44"/>
      <c r="F32" s="44"/>
      <c r="G32" s="44"/>
      <c r="H32" s="44"/>
      <c r="I32" s="44"/>
      <c r="J32" s="41"/>
      <c r="K32" s="41"/>
    </row>
    <row r="33" spans="1:15" ht="13.5" thickBot="1" x14ac:dyDescent="0.25">
      <c r="B33" s="62" t="s">
        <v>107</v>
      </c>
      <c r="C33" s="61">
        <f>C22+C29</f>
        <v>349629.47</v>
      </c>
      <c r="D33" s="61">
        <f t="shared" ref="D33:N33" si="13">D22+D29</f>
        <v>315115.93</v>
      </c>
      <c r="E33" s="61">
        <f t="shared" si="13"/>
        <v>358555.4</v>
      </c>
      <c r="F33" s="61">
        <f t="shared" si="13"/>
        <v>356095.19</v>
      </c>
      <c r="G33" s="61">
        <f t="shared" si="13"/>
        <v>407664.55</v>
      </c>
      <c r="H33" s="61">
        <f t="shared" si="13"/>
        <v>461045.54000000004</v>
      </c>
      <c r="I33" s="61">
        <f t="shared" si="13"/>
        <v>484043.75</v>
      </c>
      <c r="J33" s="61">
        <f t="shared" si="13"/>
        <v>462522.74</v>
      </c>
      <c r="K33" s="61">
        <f t="shared" si="13"/>
        <v>480110.61</v>
      </c>
      <c r="L33" s="61">
        <f t="shared" si="13"/>
        <v>482235.18999999994</v>
      </c>
      <c r="M33" s="61">
        <f t="shared" si="13"/>
        <v>661425.52</v>
      </c>
      <c r="N33" s="61">
        <f t="shared" si="13"/>
        <v>638322.35</v>
      </c>
      <c r="O33" s="61">
        <f t="shared" ref="O33" si="14">O22+O29</f>
        <v>686598.51</v>
      </c>
    </row>
    <row r="34" spans="1:15" ht="13.5" thickTop="1" x14ac:dyDescent="0.2">
      <c r="B34" s="1"/>
      <c r="C34" s="17"/>
      <c r="D34" s="30"/>
      <c r="E34" s="17"/>
      <c r="F34" s="17"/>
      <c r="G34" s="17"/>
      <c r="H34" s="17"/>
      <c r="I34" s="17"/>
    </row>
    <row r="36" spans="1:15" x14ac:dyDescent="0.2">
      <c r="A36" s="64">
        <v>-1</v>
      </c>
      <c r="B36" s="2" t="s">
        <v>109</v>
      </c>
      <c r="M36" s="65"/>
    </row>
    <row r="37" spans="1:15" x14ac:dyDescent="0.2">
      <c r="A37" s="64">
        <v>-2</v>
      </c>
      <c r="B37" s="2" t="s">
        <v>108</v>
      </c>
      <c r="M37" s="65"/>
    </row>
    <row r="38" spans="1:15" x14ac:dyDescent="0.2">
      <c r="M38" s="65"/>
    </row>
    <row r="39" spans="1:15" x14ac:dyDescent="0.2">
      <c r="A39" s="2" t="s">
        <v>111</v>
      </c>
      <c r="M39" s="65"/>
    </row>
    <row r="40" spans="1:15" x14ac:dyDescent="0.2">
      <c r="A40" s="2" t="s">
        <v>117</v>
      </c>
      <c r="M40" s="65"/>
    </row>
    <row r="41" spans="1:15" x14ac:dyDescent="0.2">
      <c r="M41" s="65"/>
    </row>
  </sheetData>
  <phoneticPr fontId="0" type="noConversion"/>
  <printOptions horizontalCentered="1" gridLines="1"/>
  <pageMargins left="0" right="0" top="0" bottom="0.5" header="0" footer="0"/>
  <pageSetup paperSize="5" scale="95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" sqref="C1:D1048576"/>
    </sheetView>
  </sheetViews>
  <sheetFormatPr defaultColWidth="9.1640625" defaultRowHeight="12.75" outlineLevelCol="1" x14ac:dyDescent="0.2"/>
  <cols>
    <col min="1" max="1" width="12.83203125" style="2" customWidth="1"/>
    <col min="2" max="2" width="42.6640625" style="2" customWidth="1"/>
    <col min="3" max="4" width="13" style="2" hidden="1" customWidth="1" outlineLevel="1"/>
    <col min="5" max="5" width="13" style="2" bestFit="1" customWidth="1" collapsed="1"/>
    <col min="6" max="11" width="13" style="2" bestFit="1" customWidth="1"/>
    <col min="12" max="12" width="15.1640625" style="2" bestFit="1" customWidth="1"/>
    <col min="13" max="15" width="14.33203125" style="2" customWidth="1"/>
    <col min="16" max="16" width="0.83203125" style="2" customWidth="1"/>
    <col min="17" max="17" width="14.1640625" style="2" customWidth="1"/>
    <col min="18" max="18" width="13.1640625" style="2" customWidth="1"/>
    <col min="19" max="19" width="15.1640625" style="2" bestFit="1" customWidth="1"/>
    <col min="20" max="20" width="22" style="2" bestFit="1" customWidth="1"/>
    <col min="21" max="21" width="23.33203125" style="2" bestFit="1" customWidth="1"/>
    <col min="22" max="22" width="0.33203125" style="2" customWidth="1"/>
    <col min="23" max="23" width="13.33203125" style="2" customWidth="1"/>
    <col min="24" max="24" width="18.1640625" style="2" customWidth="1"/>
    <col min="25" max="16384" width="9.1640625" style="2"/>
  </cols>
  <sheetData>
    <row r="1" spans="1:24" x14ac:dyDescent="0.2">
      <c r="A1" s="1" t="s">
        <v>110</v>
      </c>
    </row>
    <row r="2" spans="1:24" x14ac:dyDescent="0.2">
      <c r="A2" s="3" t="s">
        <v>70</v>
      </c>
      <c r="B2" s="34"/>
      <c r="E2" s="47"/>
      <c r="G2" s="11"/>
      <c r="I2" s="11"/>
      <c r="M2" s="11"/>
      <c r="N2" s="11"/>
      <c r="O2" s="11"/>
    </row>
    <row r="3" spans="1:24" x14ac:dyDescent="0.2">
      <c r="A3" s="1" t="s">
        <v>8</v>
      </c>
    </row>
    <row r="4" spans="1:24" x14ac:dyDescent="0.2">
      <c r="A4" s="1"/>
      <c r="I4" s="11"/>
      <c r="J4" s="11"/>
      <c r="K4" s="11"/>
      <c r="Q4" s="11"/>
      <c r="R4" s="11"/>
      <c r="S4" s="11"/>
      <c r="T4" s="11"/>
      <c r="U4" s="11"/>
      <c r="V4" s="11"/>
      <c r="W4" s="11"/>
      <c r="X4" s="11"/>
    </row>
    <row r="5" spans="1:24" ht="42" customHeight="1" x14ac:dyDescent="0.2">
      <c r="B5" s="1"/>
      <c r="C5" s="35" t="s">
        <v>0</v>
      </c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42</v>
      </c>
      <c r="K5" s="12" t="s">
        <v>46</v>
      </c>
      <c r="L5" s="12" t="s">
        <v>47</v>
      </c>
      <c r="M5" s="12" t="s">
        <v>48</v>
      </c>
      <c r="N5" s="12" t="s">
        <v>69</v>
      </c>
      <c r="O5" s="12" t="s">
        <v>72</v>
      </c>
      <c r="P5" s="13"/>
      <c r="Q5" s="12" t="s">
        <v>72</v>
      </c>
      <c r="R5" s="12" t="s">
        <v>72</v>
      </c>
      <c r="S5" s="12" t="s">
        <v>72</v>
      </c>
      <c r="T5" s="14" t="s">
        <v>113</v>
      </c>
      <c r="U5" s="14" t="s">
        <v>113</v>
      </c>
      <c r="V5" s="48"/>
      <c r="W5" s="14" t="s">
        <v>114</v>
      </c>
      <c r="X5" s="14" t="s">
        <v>115</v>
      </c>
    </row>
    <row r="6" spans="1:24" ht="46.35" customHeight="1" thickBot="1" x14ac:dyDescent="0.25">
      <c r="B6" s="1"/>
      <c r="C6" s="36" t="s">
        <v>9</v>
      </c>
      <c r="D6" s="15" t="s">
        <v>9</v>
      </c>
      <c r="E6" s="15" t="s">
        <v>9</v>
      </c>
      <c r="F6" s="15" t="s">
        <v>9</v>
      </c>
      <c r="G6" s="15" t="s">
        <v>9</v>
      </c>
      <c r="H6" s="15" t="s">
        <v>9</v>
      </c>
      <c r="I6" s="15" t="s">
        <v>9</v>
      </c>
      <c r="J6" s="15" t="s">
        <v>9</v>
      </c>
      <c r="K6" s="15" t="s">
        <v>9</v>
      </c>
      <c r="L6" s="15" t="s">
        <v>9</v>
      </c>
      <c r="M6" s="15" t="s">
        <v>9</v>
      </c>
      <c r="N6" s="15" t="s">
        <v>9</v>
      </c>
      <c r="O6" s="15" t="s">
        <v>9</v>
      </c>
      <c r="P6" s="16"/>
      <c r="Q6" s="37" t="s">
        <v>7</v>
      </c>
      <c r="R6" s="37" t="s">
        <v>40</v>
      </c>
      <c r="S6" s="37" t="s">
        <v>39</v>
      </c>
      <c r="T6" s="15" t="s">
        <v>10</v>
      </c>
      <c r="U6" s="15" t="s">
        <v>11</v>
      </c>
      <c r="V6" s="16"/>
      <c r="W6" s="37" t="s">
        <v>7</v>
      </c>
      <c r="X6" s="37" t="s">
        <v>116</v>
      </c>
    </row>
    <row r="7" spans="1:24" x14ac:dyDescent="0.2">
      <c r="B7" s="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9"/>
      <c r="R7" s="19"/>
      <c r="S7" s="19"/>
      <c r="T7" s="19"/>
      <c r="U7" s="19"/>
      <c r="V7" s="49"/>
      <c r="W7" s="19"/>
      <c r="X7" s="19"/>
    </row>
    <row r="8" spans="1:24" x14ac:dyDescent="0.2">
      <c r="B8" s="1" t="s">
        <v>14</v>
      </c>
      <c r="I8" s="11"/>
      <c r="J8" s="11"/>
      <c r="K8" s="11"/>
      <c r="L8" s="11"/>
      <c r="M8" s="11"/>
      <c r="N8" s="11"/>
      <c r="O8" s="11"/>
      <c r="P8" s="20"/>
      <c r="Q8" s="11"/>
      <c r="R8" s="11"/>
      <c r="S8" s="11"/>
      <c r="T8" s="19"/>
      <c r="U8" s="19"/>
      <c r="V8" s="49"/>
      <c r="W8" s="19"/>
      <c r="X8" s="19"/>
    </row>
    <row r="9" spans="1:24" x14ac:dyDescent="0.2">
      <c r="A9" s="83" t="s">
        <v>103</v>
      </c>
      <c r="B9" s="83" t="s">
        <v>104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1812.5</v>
      </c>
      <c r="P9" s="20"/>
      <c r="Q9" s="22">
        <v>12820</v>
      </c>
      <c r="R9" s="22">
        <v>0</v>
      </c>
      <c r="S9" s="22">
        <f>Q9+R9</f>
        <v>12820</v>
      </c>
      <c r="T9" s="22">
        <f>S9-O9</f>
        <v>11007.5</v>
      </c>
      <c r="U9" s="39">
        <f>O9/S9</f>
        <v>0.14138065522620905</v>
      </c>
      <c r="V9" s="49"/>
      <c r="W9" s="84">
        <v>5000</v>
      </c>
      <c r="X9" s="22">
        <f t="shared" ref="X9:X12" si="0">W9-Q9</f>
        <v>-7820</v>
      </c>
    </row>
    <row r="10" spans="1:24" x14ac:dyDescent="0.2">
      <c r="A10" s="63" t="s">
        <v>73</v>
      </c>
      <c r="B10" s="6" t="s">
        <v>74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27065.41</v>
      </c>
      <c r="O10" s="22">
        <v>40560.400000000001</v>
      </c>
      <c r="P10" s="20"/>
      <c r="Q10" s="22">
        <v>21512</v>
      </c>
      <c r="R10" s="22">
        <v>18000</v>
      </c>
      <c r="S10" s="22">
        <f t="shared" ref="S10:S12" si="1">Q10+R10</f>
        <v>39512</v>
      </c>
      <c r="T10" s="22">
        <f>S10-N10</f>
        <v>12446.59</v>
      </c>
      <c r="U10" s="39">
        <f t="shared" ref="U10:U12" si="2">O10/S10</f>
        <v>1.0265337112775865</v>
      </c>
      <c r="V10" s="49"/>
      <c r="W10" s="23">
        <v>25000</v>
      </c>
      <c r="X10" s="22">
        <f t="shared" si="0"/>
        <v>3488</v>
      </c>
    </row>
    <row r="11" spans="1:24" x14ac:dyDescent="0.2">
      <c r="A11" s="63" t="s">
        <v>15</v>
      </c>
      <c r="B11" s="6" t="s">
        <v>68</v>
      </c>
      <c r="C11" s="8">
        <v>90218.559999999983</v>
      </c>
      <c r="D11" s="8">
        <v>89642.239999999991</v>
      </c>
      <c r="E11" s="8">
        <v>55752.9</v>
      </c>
      <c r="F11" s="8">
        <v>80486.340000000011</v>
      </c>
      <c r="G11" s="8">
        <v>82775.41</v>
      </c>
      <c r="H11" s="8">
        <v>106703.45000000001</v>
      </c>
      <c r="I11" s="22">
        <v>88040.55</v>
      </c>
      <c r="J11" s="22">
        <v>79787.570000000007</v>
      </c>
      <c r="K11" s="52">
        <v>109409.45000000004</v>
      </c>
      <c r="L11" s="22">
        <v>86849.78</v>
      </c>
      <c r="M11" s="22">
        <v>100686.14</v>
      </c>
      <c r="N11" s="22">
        <v>134054.32999999999</v>
      </c>
      <c r="O11" s="22">
        <v>85777.84</v>
      </c>
      <c r="P11" s="21"/>
      <c r="Q11" s="22">
        <v>69800</v>
      </c>
      <c r="R11" s="22">
        <v>17250</v>
      </c>
      <c r="S11" s="22">
        <f t="shared" si="1"/>
        <v>87050</v>
      </c>
      <c r="T11" s="22">
        <f>S11-N11</f>
        <v>-47004.329999999987</v>
      </c>
      <c r="U11" s="39">
        <f t="shared" si="2"/>
        <v>0.98538587018954615</v>
      </c>
      <c r="V11" s="50"/>
      <c r="W11" s="23">
        <v>80184</v>
      </c>
      <c r="X11" s="22">
        <f t="shared" si="0"/>
        <v>10384</v>
      </c>
    </row>
    <row r="12" spans="1:24" x14ac:dyDescent="0.2">
      <c r="A12" s="63" t="s">
        <v>16</v>
      </c>
      <c r="B12" s="6" t="s">
        <v>17</v>
      </c>
      <c r="C12" s="8">
        <v>22201.629999999997</v>
      </c>
      <c r="D12" s="8">
        <v>24688.809999999998</v>
      </c>
      <c r="E12" s="8">
        <v>19392.98</v>
      </c>
      <c r="F12" s="8">
        <v>22937.99</v>
      </c>
      <c r="G12" s="8">
        <v>22251.479999999992</v>
      </c>
      <c r="H12" s="8">
        <v>18383.78</v>
      </c>
      <c r="I12" s="22">
        <v>21897.59</v>
      </c>
      <c r="J12" s="22">
        <v>18811.310000000001</v>
      </c>
      <c r="K12" s="52">
        <v>18175.400000000001</v>
      </c>
      <c r="L12" s="22">
        <v>48448.06</v>
      </c>
      <c r="M12" s="22">
        <v>32917.339999999997</v>
      </c>
      <c r="N12" s="22">
        <v>35181.620000000003</v>
      </c>
      <c r="O12" s="22">
        <v>44848.6</v>
      </c>
      <c r="P12" s="21"/>
      <c r="Q12" s="22">
        <v>51052</v>
      </c>
      <c r="R12" s="22">
        <v>-1500</v>
      </c>
      <c r="S12" s="22">
        <f t="shared" si="1"/>
        <v>49552</v>
      </c>
      <c r="T12" s="22">
        <f>S12-N12</f>
        <v>14370.379999999997</v>
      </c>
      <c r="U12" s="39">
        <f t="shared" si="2"/>
        <v>0.90508153051340001</v>
      </c>
      <c r="V12" s="50"/>
      <c r="W12" s="23">
        <v>45000</v>
      </c>
      <c r="X12" s="22">
        <f t="shared" si="0"/>
        <v>-6052</v>
      </c>
    </row>
    <row r="13" spans="1:24" ht="13.5" thickBot="1" x14ac:dyDescent="0.25">
      <c r="B13" s="24" t="s">
        <v>71</v>
      </c>
      <c r="C13" s="26">
        <f>SUM(C9:C12)</f>
        <v>112420.18999999997</v>
      </c>
      <c r="D13" s="26">
        <f t="shared" ref="D13:N13" si="3">SUM(D9:D12)</f>
        <v>114331.04999999999</v>
      </c>
      <c r="E13" s="26">
        <f t="shared" si="3"/>
        <v>75145.88</v>
      </c>
      <c r="F13" s="26">
        <f t="shared" si="3"/>
        <v>103424.33000000002</v>
      </c>
      <c r="G13" s="26">
        <f t="shared" si="3"/>
        <v>105026.89</v>
      </c>
      <c r="H13" s="26">
        <f t="shared" si="3"/>
        <v>125087.23000000001</v>
      </c>
      <c r="I13" s="26">
        <f t="shared" si="3"/>
        <v>109938.14</v>
      </c>
      <c r="J13" s="26">
        <f t="shared" si="3"/>
        <v>98598.88</v>
      </c>
      <c r="K13" s="26">
        <f t="shared" si="3"/>
        <v>127584.85000000003</v>
      </c>
      <c r="L13" s="26">
        <f t="shared" si="3"/>
        <v>135297.84</v>
      </c>
      <c r="M13" s="26">
        <f t="shared" si="3"/>
        <v>133603.47999999998</v>
      </c>
      <c r="N13" s="26">
        <f t="shared" si="3"/>
        <v>196301.36</v>
      </c>
      <c r="O13" s="26">
        <f t="shared" ref="O13" si="4">SUM(O9:O12)</f>
        <v>172999.34</v>
      </c>
      <c r="P13" s="25"/>
      <c r="Q13" s="26">
        <f t="shared" ref="Q13" si="5">SUM(Q9:Q12)</f>
        <v>155184</v>
      </c>
      <c r="R13" s="26">
        <f t="shared" ref="R13" si="6">SUM(R9:R12)</f>
        <v>33750</v>
      </c>
      <c r="S13" s="26">
        <f t="shared" ref="S13" si="7">SUM(S9:S12)</f>
        <v>188934</v>
      </c>
      <c r="T13" s="26">
        <f>S13-O13</f>
        <v>15934.660000000003</v>
      </c>
      <c r="U13" s="40">
        <f>O13/S13</f>
        <v>0.91566017762816643</v>
      </c>
      <c r="V13" s="51"/>
      <c r="W13" s="26">
        <f t="shared" ref="W13:X13" si="8">SUM(W9:W12)</f>
        <v>155184</v>
      </c>
      <c r="X13" s="26">
        <f t="shared" si="8"/>
        <v>0</v>
      </c>
    </row>
    <row r="14" spans="1:24" ht="13.5" thickTop="1" x14ac:dyDescent="0.2">
      <c r="B14" s="6" t="s">
        <v>13</v>
      </c>
      <c r="C14" s="9"/>
      <c r="D14" s="22">
        <f>D13-C13</f>
        <v>1910.8600000000151</v>
      </c>
      <c r="E14" s="22">
        <f t="shared" ref="E14:O14" si="9">E13-D13</f>
        <v>-39185.169999999984</v>
      </c>
      <c r="F14" s="22">
        <f t="shared" si="9"/>
        <v>28278.450000000012</v>
      </c>
      <c r="G14" s="22">
        <f t="shared" si="9"/>
        <v>1602.5599999999831</v>
      </c>
      <c r="H14" s="22">
        <f t="shared" si="9"/>
        <v>20060.340000000011</v>
      </c>
      <c r="I14" s="22">
        <f t="shared" si="9"/>
        <v>-15149.090000000011</v>
      </c>
      <c r="J14" s="22">
        <f t="shared" si="9"/>
        <v>-11339.259999999995</v>
      </c>
      <c r="K14" s="22">
        <f t="shared" si="9"/>
        <v>28985.97000000003</v>
      </c>
      <c r="L14" s="22">
        <f t="shared" si="9"/>
        <v>7712.9899999999616</v>
      </c>
      <c r="M14" s="22">
        <f t="shared" si="9"/>
        <v>-1694.3600000000151</v>
      </c>
      <c r="N14" s="22">
        <f t="shared" si="9"/>
        <v>62697.880000000005</v>
      </c>
      <c r="O14" s="22">
        <f t="shared" si="9"/>
        <v>-23302.01999999999</v>
      </c>
      <c r="P14" s="22"/>
      <c r="Q14" s="22"/>
      <c r="R14" s="22"/>
      <c r="S14" s="22"/>
      <c r="T14" s="27"/>
      <c r="U14" s="28"/>
      <c r="V14" s="28"/>
      <c r="W14" s="29"/>
      <c r="X14" s="29"/>
    </row>
    <row r="15" spans="1:24" x14ac:dyDescent="0.2">
      <c r="B15" s="6" t="s">
        <v>12</v>
      </c>
      <c r="C15" s="17"/>
      <c r="D15" s="30">
        <f>D14/C13</f>
        <v>1.6997480612690796E-2</v>
      </c>
      <c r="E15" s="30">
        <f t="shared" ref="E15:O15" si="10">E14/D13</f>
        <v>-0.34273427909566112</v>
      </c>
      <c r="F15" s="30">
        <f t="shared" si="10"/>
        <v>0.37631404409662927</v>
      </c>
      <c r="G15" s="30">
        <f t="shared" si="10"/>
        <v>1.5495000064298051E-2</v>
      </c>
      <c r="H15" s="30">
        <f t="shared" si="10"/>
        <v>0.1910019424549276</v>
      </c>
      <c r="I15" s="30">
        <f t="shared" si="10"/>
        <v>-0.12110820584962997</v>
      </c>
      <c r="J15" s="30">
        <f t="shared" si="10"/>
        <v>-0.10314218523253163</v>
      </c>
      <c r="K15" s="30">
        <f t="shared" si="10"/>
        <v>0.29397869428131462</v>
      </c>
      <c r="L15" s="30">
        <f t="shared" si="10"/>
        <v>6.0453807799279925E-2</v>
      </c>
      <c r="M15" s="30">
        <f t="shared" si="10"/>
        <v>-1.2523185883825012E-2</v>
      </c>
      <c r="N15" s="30">
        <f t="shared" si="10"/>
        <v>0.46928328513598611</v>
      </c>
      <c r="O15" s="30">
        <f t="shared" si="10"/>
        <v>-0.11870534162371565</v>
      </c>
      <c r="P15" s="30"/>
      <c r="Q15" s="31"/>
      <c r="R15" s="31"/>
      <c r="S15" s="31"/>
      <c r="T15" s="19"/>
      <c r="U15" s="19"/>
      <c r="V15" s="19"/>
      <c r="W15" s="19"/>
      <c r="X15" s="19"/>
    </row>
    <row r="16" spans="1:24" x14ac:dyDescent="0.2">
      <c r="B16" s="1"/>
      <c r="C16" s="17"/>
      <c r="D16" s="30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/>
      <c r="R16" s="19"/>
      <c r="S16" s="19"/>
      <c r="T16" s="19"/>
      <c r="U16" s="19"/>
      <c r="V16" s="19"/>
      <c r="W16" s="19"/>
      <c r="X16" s="19"/>
    </row>
    <row r="17" spans="1:13" x14ac:dyDescent="0.2">
      <c r="A17" s="64">
        <v>-1</v>
      </c>
      <c r="B17" s="2" t="s">
        <v>109</v>
      </c>
      <c r="M17" s="65"/>
    </row>
    <row r="18" spans="1:13" x14ac:dyDescent="0.2">
      <c r="A18" s="64">
        <v>-2</v>
      </c>
      <c r="B18" s="2" t="s">
        <v>108</v>
      </c>
      <c r="M18" s="65"/>
    </row>
    <row r="19" spans="1:13" x14ac:dyDescent="0.2">
      <c r="A19" s="64"/>
    </row>
    <row r="20" spans="1:13" x14ac:dyDescent="0.2">
      <c r="A20" s="2" t="s">
        <v>112</v>
      </c>
    </row>
    <row r="21" spans="1:13" x14ac:dyDescent="0.2">
      <c r="A21" s="2" t="s">
        <v>117</v>
      </c>
    </row>
  </sheetData>
  <phoneticPr fontId="0" type="noConversion"/>
  <printOptions horizontalCentered="1" gridLines="1"/>
  <pageMargins left="0" right="0" top="0" bottom="0.5" header="0" footer="0"/>
  <pageSetup paperSize="5" scale="69" fitToHeight="0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zoomScaleNormal="100" workbookViewId="0">
      <selection activeCell="H49" sqref="H49"/>
    </sheetView>
  </sheetViews>
  <sheetFormatPr defaultColWidth="9.1640625" defaultRowHeight="12.75" x14ac:dyDescent="0.2"/>
  <cols>
    <col min="1" max="1" width="11" style="2" customWidth="1"/>
    <col min="2" max="2" width="43.83203125" style="2" bestFit="1" customWidth="1"/>
    <col min="3" max="3" width="24.6640625" style="2" customWidth="1"/>
    <col min="4" max="5" width="17.33203125" style="2" customWidth="1"/>
    <col min="6" max="6" width="14" style="2" bestFit="1" customWidth="1"/>
    <col min="7" max="7" width="17.33203125" style="2" bestFit="1" customWidth="1"/>
    <col min="8" max="16384" width="9.1640625" style="2"/>
  </cols>
  <sheetData>
    <row r="1" spans="1:7" x14ac:dyDescent="0.2">
      <c r="A1" s="1" t="s">
        <v>118</v>
      </c>
    </row>
    <row r="2" spans="1:7" x14ac:dyDescent="0.2">
      <c r="A2" s="3" t="s">
        <v>70</v>
      </c>
      <c r="B2" s="34"/>
      <c r="C2" s="34"/>
      <c r="D2" s="11"/>
      <c r="E2" s="11"/>
    </row>
    <row r="3" spans="1:7" x14ac:dyDescent="0.2">
      <c r="A3" s="1" t="s">
        <v>18</v>
      </c>
      <c r="F3" s="11"/>
    </row>
    <row r="4" spans="1:7" x14ac:dyDescent="0.2">
      <c r="A4" s="1"/>
    </row>
    <row r="5" spans="1:7" x14ac:dyDescent="0.2">
      <c r="C5" s="2" t="s">
        <v>103</v>
      </c>
      <c r="D5" s="4" t="s">
        <v>73</v>
      </c>
      <c r="E5" s="4" t="s">
        <v>15</v>
      </c>
      <c r="F5" s="4" t="s">
        <v>16</v>
      </c>
      <c r="G5" s="4"/>
    </row>
    <row r="6" spans="1:7" ht="25.5" x14ac:dyDescent="0.2">
      <c r="C6" s="88" t="s">
        <v>104</v>
      </c>
      <c r="D6" s="5" t="s">
        <v>74</v>
      </c>
      <c r="E6" s="5" t="s">
        <v>68</v>
      </c>
      <c r="F6" s="5" t="s">
        <v>17</v>
      </c>
      <c r="G6" s="4" t="s">
        <v>19</v>
      </c>
    </row>
    <row r="7" spans="1:7" x14ac:dyDescent="0.2">
      <c r="D7" s="6"/>
      <c r="E7" s="6"/>
      <c r="F7" s="6"/>
    </row>
    <row r="8" spans="1:7" ht="13.5" thickBot="1" x14ac:dyDescent="0.25">
      <c r="B8" s="7" t="s">
        <v>39</v>
      </c>
      <c r="C8" s="32">
        <f>'#2-FY10-FY22 Expenditures'!S9</f>
        <v>12820</v>
      </c>
      <c r="D8" s="32">
        <f>'#2-FY10-FY22 Expenditures'!S10</f>
        <v>39512</v>
      </c>
      <c r="E8" s="32">
        <f>'#2-FY10-FY22 Expenditures'!S11</f>
        <v>87050</v>
      </c>
      <c r="F8" s="32">
        <f>'#2-FY10-FY22 Expenditures'!S12</f>
        <v>49552</v>
      </c>
      <c r="G8" s="32">
        <f>SUM(C8:F8)</f>
        <v>188934</v>
      </c>
    </row>
    <row r="9" spans="1:7" s="11" customFormat="1" x14ac:dyDescent="0.2">
      <c r="B9" s="47"/>
      <c r="C9" s="47"/>
      <c r="D9" s="27"/>
      <c r="E9" s="27"/>
      <c r="F9" s="27"/>
      <c r="G9" s="27"/>
    </row>
    <row r="10" spans="1:7" s="11" customFormat="1" x14ac:dyDescent="0.2">
      <c r="A10" s="2" t="s">
        <v>119</v>
      </c>
      <c r="B10" s="2" t="s">
        <v>120</v>
      </c>
      <c r="C10" s="86"/>
      <c r="D10" s="86"/>
      <c r="E10" s="86">
        <v>47725.9</v>
      </c>
      <c r="F10" s="86"/>
      <c r="G10" s="54">
        <f t="shared" ref="G10:G16" si="0">SUM(C10:F10)</f>
        <v>47725.9</v>
      </c>
    </row>
    <row r="11" spans="1:7" s="11" customFormat="1" x14ac:dyDescent="0.2">
      <c r="A11" s="2" t="s">
        <v>121</v>
      </c>
      <c r="B11" s="2" t="s">
        <v>122</v>
      </c>
      <c r="C11" s="86"/>
      <c r="D11" s="86">
        <v>18333.48</v>
      </c>
      <c r="E11" s="86"/>
      <c r="F11" s="86"/>
      <c r="G11" s="54">
        <f t="shared" si="0"/>
        <v>18333.48</v>
      </c>
    </row>
    <row r="12" spans="1:7" s="11" customFormat="1" x14ac:dyDescent="0.2">
      <c r="A12" s="2" t="s">
        <v>75</v>
      </c>
      <c r="B12" s="2" t="s">
        <v>49</v>
      </c>
      <c r="C12" s="86"/>
      <c r="D12" s="86">
        <v>4920</v>
      </c>
      <c r="E12" s="86"/>
      <c r="F12" s="86">
        <v>21350</v>
      </c>
      <c r="G12" s="54">
        <f t="shared" si="0"/>
        <v>26270</v>
      </c>
    </row>
    <row r="13" spans="1:7" s="11" customFormat="1" x14ac:dyDescent="0.2">
      <c r="A13" s="2" t="s">
        <v>76</v>
      </c>
      <c r="B13" s="2" t="s">
        <v>50</v>
      </c>
      <c r="C13" s="86"/>
      <c r="D13" s="86">
        <v>9168.25</v>
      </c>
      <c r="E13" s="86">
        <v>4120.75</v>
      </c>
      <c r="F13" s="86">
        <v>2893.4</v>
      </c>
      <c r="G13" s="54">
        <f t="shared" si="0"/>
        <v>16182.4</v>
      </c>
    </row>
    <row r="14" spans="1:7" s="11" customFormat="1" x14ac:dyDescent="0.2">
      <c r="A14" s="2" t="s">
        <v>123</v>
      </c>
      <c r="B14" s="2" t="s">
        <v>124</v>
      </c>
      <c r="C14" s="86"/>
      <c r="D14" s="86"/>
      <c r="E14" s="86"/>
      <c r="F14" s="86">
        <v>740</v>
      </c>
      <c r="G14" s="54">
        <f t="shared" si="0"/>
        <v>740</v>
      </c>
    </row>
    <row r="15" spans="1:7" s="11" customFormat="1" x14ac:dyDescent="0.2">
      <c r="A15" s="2" t="s">
        <v>77</v>
      </c>
      <c r="B15" s="2" t="s">
        <v>51</v>
      </c>
      <c r="C15" s="86"/>
      <c r="D15" s="86"/>
      <c r="E15" s="86">
        <v>3799</v>
      </c>
      <c r="F15" s="86">
        <v>100</v>
      </c>
      <c r="G15" s="54">
        <f t="shared" si="0"/>
        <v>3899</v>
      </c>
    </row>
    <row r="16" spans="1:7" s="11" customFormat="1" x14ac:dyDescent="0.2">
      <c r="A16" s="2" t="s">
        <v>78</v>
      </c>
      <c r="B16" s="2" t="s">
        <v>52</v>
      </c>
      <c r="C16" s="86"/>
      <c r="D16" s="86">
        <v>25.98</v>
      </c>
      <c r="E16" s="86">
        <v>14.48</v>
      </c>
      <c r="F16" s="86">
        <v>1119.99</v>
      </c>
      <c r="G16" s="54">
        <f t="shared" si="0"/>
        <v>1160.45</v>
      </c>
    </row>
    <row r="17" spans="1:7" x14ac:dyDescent="0.2">
      <c r="A17" s="2" t="s">
        <v>79</v>
      </c>
      <c r="B17" s="2" t="s">
        <v>53</v>
      </c>
      <c r="C17" s="86"/>
      <c r="D17" s="86">
        <v>500</v>
      </c>
      <c r="E17" s="86">
        <v>10000</v>
      </c>
      <c r="F17" s="86">
        <v>5655</v>
      </c>
      <c r="G17" s="54">
        <f>SUM(C17:F17)</f>
        <v>16155</v>
      </c>
    </row>
    <row r="18" spans="1:7" x14ac:dyDescent="0.2">
      <c r="A18" s="2" t="s">
        <v>80</v>
      </c>
      <c r="B18" s="2" t="s">
        <v>54</v>
      </c>
      <c r="C18" s="86">
        <v>312.5</v>
      </c>
      <c r="D18" s="86">
        <v>13.3</v>
      </c>
      <c r="E18" s="86">
        <v>75</v>
      </c>
      <c r="F18" s="86">
        <v>350</v>
      </c>
      <c r="G18" s="54">
        <f t="shared" ref="G18:G37" si="1">SUM(C18:F18)</f>
        <v>750.8</v>
      </c>
    </row>
    <row r="19" spans="1:7" x14ac:dyDescent="0.2">
      <c r="A19" s="2" t="s">
        <v>81</v>
      </c>
      <c r="B19" s="2" t="s">
        <v>82</v>
      </c>
      <c r="C19" s="86"/>
      <c r="D19" s="86"/>
      <c r="E19" s="86">
        <v>1750</v>
      </c>
      <c r="F19" s="86"/>
      <c r="G19" s="54">
        <f t="shared" si="1"/>
        <v>1750</v>
      </c>
    </row>
    <row r="20" spans="1:7" x14ac:dyDescent="0.2">
      <c r="A20" s="2" t="s">
        <v>83</v>
      </c>
      <c r="B20" s="2" t="s">
        <v>55</v>
      </c>
      <c r="C20" s="86"/>
      <c r="D20" s="86">
        <v>999.45</v>
      </c>
      <c r="E20" s="86">
        <v>1701.57</v>
      </c>
      <c r="F20" s="86">
        <v>2259.14</v>
      </c>
      <c r="G20" s="54">
        <f t="shared" si="1"/>
        <v>4960.16</v>
      </c>
    </row>
    <row r="21" spans="1:7" x14ac:dyDescent="0.2">
      <c r="A21" s="2" t="s">
        <v>84</v>
      </c>
      <c r="B21" s="2" t="s">
        <v>22</v>
      </c>
      <c r="C21" s="86"/>
      <c r="D21" s="86">
        <v>1266.5</v>
      </c>
      <c r="E21" s="86">
        <v>566.34</v>
      </c>
      <c r="F21" s="86">
        <v>962.67000000000007</v>
      </c>
      <c r="G21" s="54">
        <f t="shared" si="1"/>
        <v>2795.51</v>
      </c>
    </row>
    <row r="22" spans="1:7" x14ac:dyDescent="0.2">
      <c r="A22" s="2" t="s">
        <v>85</v>
      </c>
      <c r="B22" s="2" t="s">
        <v>56</v>
      </c>
      <c r="C22" s="86"/>
      <c r="D22" s="86">
        <v>2043.76</v>
      </c>
      <c r="E22" s="86"/>
      <c r="F22" s="86">
        <v>926.4</v>
      </c>
      <c r="G22" s="54">
        <f t="shared" si="1"/>
        <v>2970.16</v>
      </c>
    </row>
    <row r="23" spans="1:7" x14ac:dyDescent="0.2">
      <c r="A23" s="2" t="s">
        <v>86</v>
      </c>
      <c r="B23" s="2" t="s">
        <v>87</v>
      </c>
      <c r="C23" s="86"/>
      <c r="D23" s="86">
        <v>25</v>
      </c>
      <c r="E23" s="86"/>
      <c r="F23" s="86"/>
      <c r="G23" s="54">
        <f t="shared" si="1"/>
        <v>25</v>
      </c>
    </row>
    <row r="24" spans="1:7" x14ac:dyDescent="0.2">
      <c r="A24" s="2" t="s">
        <v>88</v>
      </c>
      <c r="B24" s="2" t="s">
        <v>57</v>
      </c>
      <c r="C24" s="86"/>
      <c r="D24" s="86"/>
      <c r="E24" s="86">
        <v>1229.8</v>
      </c>
      <c r="F24" s="86">
        <v>1990.81</v>
      </c>
      <c r="G24" s="54">
        <f t="shared" si="1"/>
        <v>3220.6099999999997</v>
      </c>
    </row>
    <row r="25" spans="1:7" x14ac:dyDescent="0.2">
      <c r="A25" s="2" t="s">
        <v>125</v>
      </c>
      <c r="B25" s="2" t="s">
        <v>126</v>
      </c>
      <c r="C25" s="86"/>
      <c r="D25" s="86"/>
      <c r="E25" s="86">
        <v>510.6</v>
      </c>
      <c r="F25" s="86"/>
      <c r="G25" s="54">
        <f t="shared" si="1"/>
        <v>510.6</v>
      </c>
    </row>
    <row r="26" spans="1:7" x14ac:dyDescent="0.2">
      <c r="A26" s="2" t="s">
        <v>89</v>
      </c>
      <c r="B26" s="2" t="s">
        <v>58</v>
      </c>
      <c r="C26" s="86"/>
      <c r="D26" s="86"/>
      <c r="E26" s="86">
        <v>1076.55</v>
      </c>
      <c r="F26" s="86">
        <v>294.08</v>
      </c>
      <c r="G26" s="54">
        <f t="shared" si="1"/>
        <v>1370.6299999999999</v>
      </c>
    </row>
    <row r="27" spans="1:7" x14ac:dyDescent="0.2">
      <c r="A27" s="2" t="s">
        <v>90</v>
      </c>
      <c r="B27" s="2" t="s">
        <v>91</v>
      </c>
      <c r="C27" s="86"/>
      <c r="D27" s="86"/>
      <c r="E27" s="86">
        <v>87.48</v>
      </c>
      <c r="F27" s="86"/>
      <c r="G27" s="54">
        <f t="shared" si="1"/>
        <v>87.48</v>
      </c>
    </row>
    <row r="28" spans="1:7" x14ac:dyDescent="0.2">
      <c r="A28" s="2" t="s">
        <v>92</v>
      </c>
      <c r="B28" s="2" t="s">
        <v>59</v>
      </c>
      <c r="C28" s="86"/>
      <c r="D28" s="86">
        <v>66</v>
      </c>
      <c r="E28" s="86">
        <v>180</v>
      </c>
      <c r="F28" s="86"/>
      <c r="G28" s="54">
        <f t="shared" si="1"/>
        <v>246</v>
      </c>
    </row>
    <row r="29" spans="1:7" x14ac:dyDescent="0.2">
      <c r="A29" s="2" t="s">
        <v>93</v>
      </c>
      <c r="B29" s="2" t="s">
        <v>60</v>
      </c>
      <c r="C29" s="86"/>
      <c r="D29" s="86"/>
      <c r="E29" s="86">
        <v>859.25</v>
      </c>
      <c r="F29" s="86">
        <v>336.66</v>
      </c>
      <c r="G29" s="54">
        <f t="shared" si="1"/>
        <v>1195.9100000000001</v>
      </c>
    </row>
    <row r="30" spans="1:7" x14ac:dyDescent="0.2">
      <c r="A30" s="2" t="s">
        <v>94</v>
      </c>
      <c r="B30" s="2" t="s">
        <v>61</v>
      </c>
      <c r="C30" s="86"/>
      <c r="D30" s="86"/>
      <c r="E30" s="86">
        <v>1094.46</v>
      </c>
      <c r="F30" s="86"/>
      <c r="G30" s="54">
        <f t="shared" si="1"/>
        <v>1094.46</v>
      </c>
    </row>
    <row r="31" spans="1:7" x14ac:dyDescent="0.2">
      <c r="A31" s="2" t="s">
        <v>95</v>
      </c>
      <c r="B31" s="2" t="s">
        <v>62</v>
      </c>
      <c r="C31" s="86"/>
      <c r="D31" s="86">
        <v>1147.3900000000001</v>
      </c>
      <c r="E31" s="86">
        <v>2545.1</v>
      </c>
      <c r="F31" s="86">
        <v>1003.0400000000001</v>
      </c>
      <c r="G31" s="54">
        <f t="shared" si="1"/>
        <v>4695.53</v>
      </c>
    </row>
    <row r="32" spans="1:7" x14ac:dyDescent="0.2">
      <c r="A32" s="2" t="s">
        <v>96</v>
      </c>
      <c r="B32" s="2" t="s">
        <v>63</v>
      </c>
      <c r="C32" s="86"/>
      <c r="D32" s="86">
        <v>409.44</v>
      </c>
      <c r="E32" s="86">
        <v>955.5</v>
      </c>
      <c r="F32" s="86">
        <v>45.980000000000004</v>
      </c>
      <c r="G32" s="54">
        <f t="shared" si="1"/>
        <v>1410.92</v>
      </c>
    </row>
    <row r="33" spans="1:7" x14ac:dyDescent="0.2">
      <c r="A33" s="2" t="s">
        <v>97</v>
      </c>
      <c r="B33" s="2" t="s">
        <v>64</v>
      </c>
      <c r="C33" s="86"/>
      <c r="D33" s="86"/>
      <c r="E33" s="86">
        <v>1592.4</v>
      </c>
      <c r="F33" s="86">
        <v>-298.2</v>
      </c>
      <c r="G33" s="54">
        <f t="shared" si="1"/>
        <v>1294.2</v>
      </c>
    </row>
    <row r="34" spans="1:7" x14ac:dyDescent="0.2">
      <c r="A34" s="2" t="s">
        <v>127</v>
      </c>
      <c r="B34" s="2" t="s">
        <v>128</v>
      </c>
      <c r="C34" s="86">
        <v>1500</v>
      </c>
      <c r="D34" s="86"/>
      <c r="E34" s="86"/>
      <c r="F34" s="86">
        <v>-1750</v>
      </c>
      <c r="G34" s="54">
        <f t="shared" si="1"/>
        <v>-250</v>
      </c>
    </row>
    <row r="35" spans="1:7" x14ac:dyDescent="0.2">
      <c r="A35" s="2" t="s">
        <v>98</v>
      </c>
      <c r="B35" s="2" t="s">
        <v>65</v>
      </c>
      <c r="C35" s="86"/>
      <c r="D35" s="86">
        <v>1641.8500000000001</v>
      </c>
      <c r="E35" s="86">
        <v>2411.66</v>
      </c>
      <c r="F35" s="86">
        <v>4132.47</v>
      </c>
      <c r="G35" s="54">
        <f t="shared" si="1"/>
        <v>8185.9800000000005</v>
      </c>
    </row>
    <row r="36" spans="1:7" x14ac:dyDescent="0.2">
      <c r="A36" s="2" t="s">
        <v>99</v>
      </c>
      <c r="B36" s="2" t="s">
        <v>66</v>
      </c>
      <c r="C36" s="86"/>
      <c r="D36" s="86"/>
      <c r="E36" s="86">
        <v>3468.53</v>
      </c>
      <c r="F36" s="86">
        <v>2687.7000000000003</v>
      </c>
      <c r="G36" s="54">
        <f t="shared" si="1"/>
        <v>6156.2300000000005</v>
      </c>
    </row>
    <row r="37" spans="1:7" x14ac:dyDescent="0.2">
      <c r="A37" s="2" t="s">
        <v>100</v>
      </c>
      <c r="B37" s="2" t="s">
        <v>23</v>
      </c>
      <c r="C37" s="86"/>
      <c r="D37" s="86"/>
      <c r="E37" s="86">
        <v>13.47</v>
      </c>
      <c r="F37" s="86">
        <v>49.46</v>
      </c>
      <c r="G37" s="54">
        <f t="shared" si="1"/>
        <v>62.93</v>
      </c>
    </row>
    <row r="38" spans="1:7" x14ac:dyDescent="0.2">
      <c r="B38" s="33" t="s">
        <v>24</v>
      </c>
      <c r="C38" s="55">
        <f>SUM(C10:C37)</f>
        <v>1812.5</v>
      </c>
      <c r="D38" s="55">
        <f t="shared" ref="D38:F38" si="2">SUM(D10:D37)</f>
        <v>40560.400000000001</v>
      </c>
      <c r="E38" s="55">
        <f t="shared" si="2"/>
        <v>85777.840000000026</v>
      </c>
      <c r="F38" s="55">
        <f t="shared" si="2"/>
        <v>44848.600000000013</v>
      </c>
      <c r="G38" s="55">
        <f>SUM(G10:G37)</f>
        <v>172999.34000000005</v>
      </c>
    </row>
    <row r="39" spans="1:7" x14ac:dyDescent="0.2">
      <c r="C39" s="56"/>
      <c r="D39" s="56"/>
      <c r="E39" s="56"/>
      <c r="F39" s="56"/>
      <c r="G39" s="56"/>
    </row>
    <row r="40" spans="1:7" x14ac:dyDescent="0.2">
      <c r="B40" s="1" t="s">
        <v>67</v>
      </c>
      <c r="C40" s="57">
        <v>0</v>
      </c>
      <c r="D40" s="57">
        <v>0</v>
      </c>
      <c r="E40" s="57">
        <v>0</v>
      </c>
      <c r="F40" s="57">
        <v>0</v>
      </c>
      <c r="G40" s="57">
        <f>SUM(C40:F40)</f>
        <v>0</v>
      </c>
    </row>
    <row r="41" spans="1:7" x14ac:dyDescent="0.2">
      <c r="C41" s="58"/>
      <c r="D41" s="58"/>
      <c r="E41" s="58"/>
      <c r="F41" s="58"/>
      <c r="G41" s="58"/>
    </row>
    <row r="42" spans="1:7" x14ac:dyDescent="0.2">
      <c r="B42" s="1" t="s">
        <v>20</v>
      </c>
      <c r="C42" s="59">
        <f t="shared" ref="C42" si="3">SUM(C38,C40)</f>
        <v>1812.5</v>
      </c>
      <c r="D42" s="59">
        <f t="shared" ref="D42:F42" si="4">SUM(D38,D40)</f>
        <v>40560.400000000001</v>
      </c>
      <c r="E42" s="59">
        <f t="shared" ref="E42" si="5">SUM(E38,E40)</f>
        <v>85777.840000000026</v>
      </c>
      <c r="F42" s="59">
        <f t="shared" si="4"/>
        <v>44848.600000000013</v>
      </c>
      <c r="G42" s="59">
        <f>SUM(G38,G40)</f>
        <v>172999.34000000005</v>
      </c>
    </row>
    <row r="43" spans="1:7" x14ac:dyDescent="0.2">
      <c r="D43" s="56"/>
      <c r="E43" s="56"/>
      <c r="F43" s="56"/>
      <c r="G43" s="56"/>
    </row>
    <row r="44" spans="1:7" ht="13.5" thickBot="1" x14ac:dyDescent="0.25">
      <c r="B44" s="10" t="s">
        <v>21</v>
      </c>
      <c r="C44" s="89">
        <f>C8-C42</f>
        <v>11007.5</v>
      </c>
      <c r="D44" s="89">
        <f>D8-D42</f>
        <v>-1048.4000000000015</v>
      </c>
      <c r="E44" s="89">
        <f>E8-E42</f>
        <v>1272.1599999999744</v>
      </c>
      <c r="F44" s="89">
        <f>F8-F42</f>
        <v>4703.3999999999869</v>
      </c>
      <c r="G44" s="89">
        <f>G8-G42</f>
        <v>15934.659999999945</v>
      </c>
    </row>
    <row r="45" spans="1:7" ht="13.5" thickTop="1" x14ac:dyDescent="0.2">
      <c r="B45" s="38"/>
      <c r="C45" s="38"/>
      <c r="D45" s="27"/>
      <c r="E45" s="27"/>
      <c r="F45" s="27"/>
      <c r="G45" s="27"/>
    </row>
    <row r="46" spans="1:7" x14ac:dyDescent="0.2">
      <c r="A46" s="2" t="s">
        <v>129</v>
      </c>
      <c r="D46" s="8"/>
      <c r="E46" s="8"/>
      <c r="F46" s="8"/>
      <c r="G46" s="8"/>
    </row>
    <row r="47" spans="1:7" x14ac:dyDescent="0.2">
      <c r="A47" s="2" t="s">
        <v>117</v>
      </c>
      <c r="D47" s="8"/>
      <c r="E47" s="8"/>
      <c r="F47" s="8"/>
      <c r="G47" s="8"/>
    </row>
  </sheetData>
  <printOptions horizontalCentered="1" gridLines="1"/>
  <pageMargins left="0" right="0" top="0" bottom="0.5" header="0" footer="0"/>
  <pageSetup paperSize="5" scale="85" orientation="landscape" r:id="rId1"/>
  <headerFooter>
    <oddFooter>&amp;CPage &amp;P of &amp;N&amp;R&amp;T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zoomScaleNormal="100" workbookViewId="0">
      <selection activeCell="A13" sqref="A13:XFD18"/>
    </sheetView>
  </sheetViews>
  <sheetFormatPr defaultColWidth="9.1640625" defaultRowHeight="12.75" x14ac:dyDescent="0.2"/>
  <cols>
    <col min="1" max="1" width="13.33203125" style="2" customWidth="1"/>
    <col min="2" max="2" width="33.1640625" style="11" bestFit="1" customWidth="1"/>
    <col min="3" max="3" width="26.5" style="2" bestFit="1" customWidth="1"/>
    <col min="4" max="4" width="14.6640625" style="2" customWidth="1"/>
    <col min="5" max="5" width="14.1640625" style="2" customWidth="1"/>
    <col min="6" max="6" width="14.6640625" style="2" customWidth="1"/>
    <col min="7" max="7" width="3.1640625" style="2" customWidth="1"/>
    <col min="8" max="8" width="19.33203125" style="2" bestFit="1" customWidth="1"/>
    <col min="9" max="9" width="12.83203125" style="2" customWidth="1"/>
    <col min="10" max="10" width="11.83203125" style="2" customWidth="1"/>
    <col min="11" max="16384" width="9.1640625" style="2"/>
  </cols>
  <sheetData>
    <row r="1" spans="1:10" x14ac:dyDescent="0.2">
      <c r="A1" s="66" t="s">
        <v>70</v>
      </c>
      <c r="B1" s="66"/>
    </row>
    <row r="2" spans="1:10" x14ac:dyDescent="0.2">
      <c r="A2" s="67" t="s">
        <v>130</v>
      </c>
      <c r="B2" s="67"/>
    </row>
    <row r="3" spans="1:10" s="11" customFormat="1" x14ac:dyDescent="0.2">
      <c r="A3" s="2" t="s">
        <v>132</v>
      </c>
      <c r="B3" s="76"/>
    </row>
    <row r="4" spans="1:10" x14ac:dyDescent="0.2">
      <c r="A4" s="11"/>
    </row>
    <row r="5" spans="1:10" s="68" customFormat="1" x14ac:dyDescent="0.2">
      <c r="A5" s="68" t="s">
        <v>25</v>
      </c>
      <c r="B5" s="69"/>
      <c r="C5" s="68" t="s">
        <v>26</v>
      </c>
      <c r="E5" s="68" t="s">
        <v>27</v>
      </c>
      <c r="H5" s="68" t="s">
        <v>37</v>
      </c>
      <c r="I5" s="68" t="s">
        <v>29</v>
      </c>
      <c r="J5" s="68" t="s">
        <v>30</v>
      </c>
    </row>
    <row r="6" spans="1:10" s="70" customFormat="1" x14ac:dyDescent="0.2">
      <c r="A6" s="70" t="s">
        <v>31</v>
      </c>
      <c r="B6" s="71" t="s">
        <v>32</v>
      </c>
      <c r="C6" s="70" t="s">
        <v>28</v>
      </c>
      <c r="D6" s="70" t="s">
        <v>33</v>
      </c>
      <c r="E6" s="70" t="s">
        <v>34</v>
      </c>
      <c r="F6" s="70" t="s">
        <v>30</v>
      </c>
      <c r="H6" s="70" t="s">
        <v>36</v>
      </c>
      <c r="I6" s="70" t="s">
        <v>35</v>
      </c>
      <c r="J6" s="70" t="s">
        <v>35</v>
      </c>
    </row>
    <row r="7" spans="1:10" s="77" customFormat="1" x14ac:dyDescent="0.2">
      <c r="B7" s="78"/>
    </row>
    <row r="8" spans="1:10" x14ac:dyDescent="0.2">
      <c r="A8" s="85" t="s">
        <v>73</v>
      </c>
      <c r="B8" s="6" t="s">
        <v>74</v>
      </c>
      <c r="C8" s="8">
        <v>0</v>
      </c>
      <c r="D8" s="8">
        <v>68581</v>
      </c>
      <c r="E8" s="8">
        <v>0</v>
      </c>
      <c r="F8" s="8">
        <f t="shared" ref="F8:F10" si="0">SUM(C8:E8)</f>
        <v>68581</v>
      </c>
      <c r="H8" s="41">
        <v>0</v>
      </c>
      <c r="I8" s="41">
        <v>1</v>
      </c>
      <c r="J8" s="41">
        <f t="shared" ref="J8:J10" si="1">SUM(H8:I8)</f>
        <v>1</v>
      </c>
    </row>
    <row r="9" spans="1:10" x14ac:dyDescent="0.2">
      <c r="A9" s="72" t="s">
        <v>15</v>
      </c>
      <c r="B9" s="2" t="s">
        <v>68</v>
      </c>
      <c r="C9" s="8">
        <v>471567</v>
      </c>
      <c r="D9" s="8">
        <v>78722</v>
      </c>
      <c r="E9" s="8">
        <v>17107</v>
      </c>
      <c r="F9" s="8">
        <f t="shared" ref="F9" si="2">SUM(C9:E9)</f>
        <v>567396</v>
      </c>
      <c r="H9" s="41">
        <v>5</v>
      </c>
      <c r="I9" s="41">
        <v>2</v>
      </c>
      <c r="J9" s="41">
        <f t="shared" ref="J9" si="3">SUM(H9:I9)</f>
        <v>7</v>
      </c>
    </row>
    <row r="10" spans="1:10" x14ac:dyDescent="0.2">
      <c r="A10" s="72" t="s">
        <v>16</v>
      </c>
      <c r="B10" s="2" t="s">
        <v>17</v>
      </c>
      <c r="C10" s="8">
        <v>102958</v>
      </c>
      <c r="D10" s="8">
        <v>0</v>
      </c>
      <c r="E10" s="8">
        <v>0</v>
      </c>
      <c r="F10" s="8">
        <f t="shared" si="0"/>
        <v>102958</v>
      </c>
      <c r="H10" s="41">
        <v>1</v>
      </c>
      <c r="I10" s="41">
        <v>0</v>
      </c>
      <c r="J10" s="41">
        <f t="shared" si="1"/>
        <v>1</v>
      </c>
    </row>
    <row r="11" spans="1:10" ht="13.5" thickBot="1" x14ac:dyDescent="0.25">
      <c r="B11" s="73" t="s">
        <v>38</v>
      </c>
      <c r="C11" s="74">
        <f>SUM(C8:C10)</f>
        <v>574525</v>
      </c>
      <c r="D11" s="74">
        <f>SUM(D8:D10)</f>
        <v>147303</v>
      </c>
      <c r="E11" s="74">
        <f>SUM(E8:E10)</f>
        <v>17107</v>
      </c>
      <c r="F11" s="74">
        <f>SUM(F8:F10)</f>
        <v>738935</v>
      </c>
      <c r="H11" s="75">
        <f>SUM(H8:H10)</f>
        <v>6</v>
      </c>
      <c r="I11" s="75">
        <f>SUM(I8:I10)</f>
        <v>3</v>
      </c>
      <c r="J11" s="75">
        <f>SUM(J8:J10)</f>
        <v>9</v>
      </c>
    </row>
    <row r="12" spans="1:10" ht="13.5" thickTop="1" x14ac:dyDescent="0.2">
      <c r="B12" s="2"/>
    </row>
    <row r="14" spans="1:10" x14ac:dyDescent="0.2">
      <c r="A14" s="2" t="s">
        <v>131</v>
      </c>
    </row>
  </sheetData>
  <printOptions horizontalCentered="1" gridLines="1"/>
  <pageMargins left="0" right="0" top="0.5" bottom="0.5" header="0.3" footer="0.3"/>
  <pageSetup paperSize="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F0C06-61DF-4EB6-92A6-EB91968807CA}">
  <ds:schemaRefs>
    <ds:schemaRef ds:uri="http://schemas.microsoft.com/office/infopath/2007/PartnerControls"/>
    <ds:schemaRef ds:uri="13157ccd-cfd1-435b-b54a-77ed15165e25"/>
    <ds:schemaRef ds:uri="fce1a9b3-876c-481d-9ebf-ee1ba0063a5f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10B427-E32D-43CA-9ABD-17E0A4650F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73851C-ABDB-4B90-83EC-D06C605308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#1-FY10-FY22 All Expenditures</vt:lpstr>
      <vt:lpstr>#2-FY10-FY22 Expenditures</vt:lpstr>
      <vt:lpstr>#3-FY22 Detail By Index</vt:lpstr>
      <vt:lpstr>#4-Personal Services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Cannamela, Lucy (Budget)</dc:creator>
  <cp:lastModifiedBy>Contrata, Ann (Budget)</cp:lastModifiedBy>
  <cp:lastPrinted>2020-10-28T14:13:11Z</cp:lastPrinted>
  <dcterms:created xsi:type="dcterms:W3CDTF">2016-12-08T15:55:40Z</dcterms:created>
  <dcterms:modified xsi:type="dcterms:W3CDTF">2022-12-05T14:41:38Z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880400</vt:r8>
  </property>
  <property fmtid="{D5CDD505-2E9C-101B-9397-08002B2CF9AE}" pid="4" name="MediaServiceImageTags">
    <vt:lpwstr/>
  </property>
</Properties>
</file>