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Budget FY22/Budgets Approved/IPC - Approvals/"/>
    </mc:Choice>
  </mc:AlternateContent>
  <xr:revisionPtr revIDLastSave="0" documentId="8_{CEDFE1A9-77C4-4454-A31D-FCA9E704C942}" xr6:coauthVersionLast="46" xr6:coauthVersionMax="46" xr10:uidLastSave="{00000000-0000-0000-0000-000000000000}"/>
  <bookViews>
    <workbookView xWindow="32811" yWindow="-103" windowWidth="33120" windowHeight="18120" tabRatio="864" xr2:uid="{E4DA4EB8-A467-40E2-8C31-C681FE76A95C}"/>
  </bookViews>
  <sheets>
    <sheet name="FY22 IPC Approval Summary" sheetId="3" r:id="rId1"/>
    <sheet name="FY22 Positions Approved" sheetId="4" r:id="rId2"/>
    <sheet name="FY22 Requested &amp; Approved List" sheetId="2" r:id="rId3"/>
  </sheets>
  <externalReferences>
    <externalReference r:id="rId4"/>
  </externalReferences>
  <definedNames>
    <definedName name="ArtsTotal">#REF!</definedName>
    <definedName name="BusTotal">#REF!</definedName>
    <definedName name="EducTotal">#REF!</definedName>
    <definedName name="_xlnm.Print_Area" localSheetId="0">'FY22 IPC Approval Summary'!$A$1:$F$16</definedName>
    <definedName name="_xlnm.Print_Titles" localSheetId="1">'FY22 Positions Approved'!$2:$5</definedName>
    <definedName name="Tech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4" l="1"/>
  <c r="D5" i="3" l="1"/>
  <c r="D6" i="3"/>
  <c r="D7" i="3"/>
  <c r="D8" i="3"/>
  <c r="D9" i="3"/>
  <c r="I18" i="2"/>
  <c r="M15" i="2"/>
  <c r="I55" i="2" l="1"/>
  <c r="I57" i="2" s="1"/>
  <c r="I50" i="2"/>
  <c r="I49" i="2"/>
  <c r="J57" i="2"/>
  <c r="K57" i="2"/>
  <c r="J52" i="2"/>
  <c r="K52" i="2"/>
  <c r="M52" i="2"/>
  <c r="M57" i="2" s="1"/>
  <c r="J44" i="2"/>
  <c r="I44" i="2"/>
  <c r="K42" i="2"/>
  <c r="K46" i="2" s="1"/>
  <c r="M42" i="2"/>
  <c r="J38" i="2"/>
  <c r="J37" i="2"/>
  <c r="J36" i="2"/>
  <c r="J35" i="2"/>
  <c r="J34" i="2"/>
  <c r="J31" i="2"/>
  <c r="J30" i="2"/>
  <c r="J42" i="2" s="1"/>
  <c r="J46" i="2" s="1"/>
  <c r="J29" i="2"/>
  <c r="J28" i="2"/>
  <c r="J27" i="2"/>
  <c r="J39" i="2"/>
  <c r="I17" i="2"/>
  <c r="I23" i="2" s="1"/>
  <c r="E10" i="3"/>
  <c r="I52" i="2" l="1"/>
  <c r="I9" i="2" l="1"/>
  <c r="J14" i="2"/>
  <c r="J13" i="2"/>
  <c r="J12" i="2"/>
  <c r="J23" i="2" s="1"/>
  <c r="K23" i="2"/>
  <c r="M21" i="2"/>
  <c r="M20" i="2"/>
  <c r="M23" i="2" s="1"/>
  <c r="M9" i="2"/>
  <c r="J8" i="2"/>
  <c r="J9" i="2" s="1"/>
  <c r="J7" i="2"/>
  <c r="K6" i="2"/>
  <c r="K9" i="2" s="1"/>
  <c r="C10" i="3" l="1"/>
  <c r="K60" i="2"/>
  <c r="M60" i="2"/>
  <c r="F10" i="3"/>
  <c r="I60" i="2"/>
  <c r="J60" i="2"/>
  <c r="F57" i="2"/>
  <c r="E57" i="2"/>
  <c r="D55" i="2"/>
  <c r="D57" i="2" s="1"/>
  <c r="F52" i="2"/>
  <c r="E52" i="2"/>
  <c r="D50" i="2"/>
  <c r="D49" i="2"/>
  <c r="F42" i="2"/>
  <c r="F46" i="2" s="1"/>
  <c r="E42" i="2"/>
  <c r="E46" i="2" s="1"/>
  <c r="D33" i="2"/>
  <c r="I33" i="2" s="1"/>
  <c r="D32" i="2"/>
  <c r="I32" i="2" s="1"/>
  <c r="D26" i="2"/>
  <c r="I26" i="2" s="1"/>
  <c r="I42" i="2" s="1"/>
  <c r="I46" i="2" s="1"/>
  <c r="F23" i="2"/>
  <c r="E23" i="2"/>
  <c r="D18" i="2"/>
  <c r="D17" i="2"/>
  <c r="D10" i="3" l="1"/>
  <c r="B10" i="3"/>
  <c r="D42" i="2"/>
  <c r="D46" i="2" s="1"/>
  <c r="D23" i="2"/>
  <c r="D52" i="2"/>
  <c r="D9" i="2"/>
  <c r="D60" i="2" s="1"/>
  <c r="E9" i="2"/>
  <c r="E60" i="2" s="1"/>
  <c r="F9" i="2"/>
  <c r="F60" i="2" s="1"/>
</calcChain>
</file>

<file path=xl/sharedStrings.xml><?xml version="1.0" encoding="utf-8"?>
<sst xmlns="http://schemas.openxmlformats.org/spreadsheetml/2006/main" count="245" uniqueCount="105">
  <si>
    <t>Base Budget DPS/OE Requests</t>
  </si>
  <si>
    <t>One-Time Requests</t>
  </si>
  <si>
    <t>New Facility Funding from BOR 50%</t>
  </si>
  <si>
    <t>Item</t>
  </si>
  <si>
    <t>Salary Costs</t>
  </si>
  <si>
    <t>Fringe Benefit</t>
  </si>
  <si>
    <t>Base Budget - Position</t>
  </si>
  <si>
    <t>Maloney Hall Monitors</t>
  </si>
  <si>
    <t>Replacement sinks in FA 224</t>
  </si>
  <si>
    <t>Media Space</t>
  </si>
  <si>
    <t>Total Request</t>
  </si>
  <si>
    <t>Base Budget - Positions</t>
  </si>
  <si>
    <t>IVY.ai Chatbot</t>
  </si>
  <si>
    <t>SalesForce</t>
  </si>
  <si>
    <t>WebFocus</t>
  </si>
  <si>
    <t>Alertus Beacon 50x</t>
  </si>
  <si>
    <t xml:space="preserve">Enterprise Storage Servers/Backup/DR </t>
  </si>
  <si>
    <t>SUOAF A4 - Unity Forms Developer</t>
  </si>
  <si>
    <t>SUOAF A2 – Desktop Technician</t>
  </si>
  <si>
    <t>SEST Focused Student Workers</t>
  </si>
  <si>
    <t>Cisco 2960 Switch (40)</t>
  </si>
  <si>
    <t>Cisco 2602 AP (500) / Inc install / wiring corrections</t>
  </si>
  <si>
    <t>Barnard Hall Addition/Renov-Custodian</t>
  </si>
  <si>
    <t>Barnard Hall Addition/Renov-utilities</t>
  </si>
  <si>
    <t>Barnard Hall Addition/Renov-facility maint</t>
  </si>
  <si>
    <t>Barnard Hall Addition/Renov-other OE</t>
  </si>
  <si>
    <t>Barnard Hall Addition/Renov-IT related maint</t>
  </si>
  <si>
    <t>Barnard Hall Addition/Renov-Supples/Resources</t>
  </si>
  <si>
    <t>New Engineering-Custodians (6)</t>
  </si>
  <si>
    <t>New Engineering-Gen Trades Workers (2)</t>
  </si>
  <si>
    <t>New Engineering-Utilities</t>
  </si>
  <si>
    <t>New Engineering-facility maintenance</t>
  </si>
  <si>
    <t>New Engineering-other OE</t>
  </si>
  <si>
    <t>New Engineering-IT related maint</t>
  </si>
  <si>
    <t>New Engineering-Supplies/Resources</t>
  </si>
  <si>
    <t>Willard DiLoreto Garage operating costs</t>
  </si>
  <si>
    <t>University Asst-Marketing &amp; Comm</t>
  </si>
  <si>
    <t>Total Net Request</t>
  </si>
  <si>
    <t>Assistant Director of Career Development SUOAF III</t>
  </si>
  <si>
    <t>Graduate Admissions Services Assistant: SUOAF II</t>
  </si>
  <si>
    <t>Data Scientist/Analyst, SUOAF IV</t>
  </si>
  <si>
    <t>ACADEMIC AFFAIRS</t>
  </si>
  <si>
    <t>INFORMATION TECHNOLOGY</t>
  </si>
  <si>
    <t>OIRA</t>
  </si>
  <si>
    <t>ENROLLMENT MANAGEMENT</t>
  </si>
  <si>
    <t>Grand Total of Requests:</t>
  </si>
  <si>
    <t>Clinical Key Subscription</t>
  </si>
  <si>
    <t>Approved Positions - Fill at minimum instead of Mid if possible</t>
  </si>
  <si>
    <t>DPS/OE Approved</t>
  </si>
  <si>
    <t>Capital Equipment</t>
  </si>
  <si>
    <t>Comments</t>
  </si>
  <si>
    <t>One-Time DPS/OE Approved</t>
  </si>
  <si>
    <t>FY22 Budget Request Submittals</t>
  </si>
  <si>
    <t>Approved Positions - Fill at minimum instead of Mid point</t>
  </si>
  <si>
    <t>FY22 IPC Approvals 6/16/21</t>
  </si>
  <si>
    <t>Permanent Increase DPS/OE Approved</t>
  </si>
  <si>
    <t>One-Time Increase DPS/OE Approved</t>
  </si>
  <si>
    <t>Division</t>
  </si>
  <si>
    <t>One-Time</t>
  </si>
  <si>
    <t>Academic Affairs</t>
  </si>
  <si>
    <t>Information Technology</t>
  </si>
  <si>
    <t>Total Approved</t>
  </si>
  <si>
    <t>CCSU Integrated Planning Council (IPC) Budget Approvals - FY22</t>
  </si>
  <si>
    <t>Total Operating Budget</t>
  </si>
  <si>
    <t>Total Capital Equipment Funds</t>
  </si>
  <si>
    <t>COO/Facilities</t>
  </si>
  <si>
    <t>Approval assumes hiring at minimum of payscale and delayed until final enrollment is known.  Assumes 12/1/21 start date.</t>
  </si>
  <si>
    <t>Value requested represents an estimate for 6 months</t>
  </si>
  <si>
    <t>Enrollment Management</t>
  </si>
  <si>
    <t>Approval assumes hiring at the minimum of payscale.  Value assumes start date of 8/1/21</t>
  </si>
  <si>
    <t>Approval assumes hiring at the minimum of payscale.  Value assumes start date of 9/1/21</t>
  </si>
  <si>
    <t>Approval assumes hiring at the minimum of payscale.  Value assumes start date of 12/1/21</t>
  </si>
  <si>
    <t>Approval assumes hiring at minimum of payscale and delayed until final enrollment is known.  Assumes 10/1/21 start date.</t>
  </si>
  <si>
    <t>PS/Fringe &amp; DPS/OE Base Budget</t>
  </si>
  <si>
    <t>Date Funded/AAP Form Received</t>
  </si>
  <si>
    <t>Hiring Freeze approval 6/18/21 for Minimum salary unless contractually required otherwise</t>
  </si>
  <si>
    <t>This was omitted in error.</t>
  </si>
  <si>
    <t>This was under one time and Capital in error</t>
  </si>
  <si>
    <t>FY22 Budget Requests - Positions Approved</t>
  </si>
  <si>
    <t>Banner</t>
  </si>
  <si>
    <t>Index</t>
  </si>
  <si>
    <t>Union</t>
  </si>
  <si>
    <t>PCN</t>
  </si>
  <si>
    <t>Facilities</t>
  </si>
  <si>
    <t>Custodian (PT - Barnard)</t>
  </si>
  <si>
    <t>PLNT07</t>
  </si>
  <si>
    <t>Maint</t>
  </si>
  <si>
    <t>NEW</t>
  </si>
  <si>
    <t>Lead Custodian (FT - Engineering)</t>
  </si>
  <si>
    <t>Custodian (FT - Engineering)</t>
  </si>
  <si>
    <t>General Trades (FT - Engineering)</t>
  </si>
  <si>
    <t>Assistant Director of Career Development (Admin III)</t>
  </si>
  <si>
    <t>CACE01</t>
  </si>
  <si>
    <t>SUOAF</t>
  </si>
  <si>
    <t>Graduate Admissions Services Assistant (Admin II)</t>
  </si>
  <si>
    <t>GRAD02</t>
  </si>
  <si>
    <t>Institutional Research</t>
  </si>
  <si>
    <t>Data Scientist/Analyst (Admin IV)</t>
  </si>
  <si>
    <t>PLAN01</t>
  </si>
  <si>
    <t>Chief Information Officer</t>
  </si>
  <si>
    <t>Unity Forms Developer (Admin IV)</t>
  </si>
  <si>
    <t>INFO03</t>
  </si>
  <si>
    <t>Desktop Technician (Admin II)</t>
  </si>
  <si>
    <t>Total NEW FT Positions</t>
  </si>
  <si>
    <t>Total NEW PT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</si>
</sst>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  <numFmt numFmtId="167" formatCode="mm/dd/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trike/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/>
    <xf numFmtId="0" fontId="16" fillId="0" borderId="0"/>
    <xf numFmtId="0" fontId="16" fillId="0" borderId="0"/>
  </cellStyleXfs>
  <cellXfs count="123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wrapText="1"/>
    </xf>
    <xf numFmtId="164" fontId="2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2" fillId="0" borderId="1" xfId="0" applyFont="1" applyBorder="1" applyAlignment="1">
      <alignment vertical="center" wrapText="1"/>
    </xf>
    <xf numFmtId="0" fontId="5" fillId="0" borderId="0" xfId="0" applyFont="1"/>
    <xf numFmtId="164" fontId="2" fillId="0" borderId="1" xfId="2" applyNumberFormat="1" applyFont="1" applyBorder="1" applyAlignment="1">
      <alignment vertical="center" wrapText="1"/>
    </xf>
    <xf numFmtId="164" fontId="3" fillId="2" borderId="1" xfId="2" applyNumberFormat="1" applyFont="1" applyFill="1" applyBorder="1"/>
    <xf numFmtId="0" fontId="3" fillId="2" borderId="2" xfId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64" fontId="2" fillId="0" borderId="1" xfId="1" applyNumberFormat="1" applyFont="1" applyBorder="1" applyAlignment="1">
      <alignment vertical="top"/>
    </xf>
    <xf numFmtId="164" fontId="2" fillId="0" borderId="5" xfId="1" applyNumberFormat="1" applyFont="1" applyBorder="1" applyAlignment="1">
      <alignment vertical="top"/>
    </xf>
    <xf numFmtId="6" fontId="2" fillId="0" borderId="1" xfId="0" applyNumberFormat="1" applyFont="1" applyBorder="1" applyAlignment="1">
      <alignment horizontal="right" vertical="top" wrapText="1"/>
    </xf>
    <xf numFmtId="6" fontId="2" fillId="0" borderId="3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164" fontId="6" fillId="0" borderId="1" xfId="2" applyNumberFormat="1" applyFont="1" applyBorder="1" applyAlignment="1">
      <alignment vertical="center" wrapText="1"/>
    </xf>
    <xf numFmtId="164" fontId="6" fillId="0" borderId="1" xfId="1" applyNumberFormat="1" applyFont="1" applyBorder="1"/>
    <xf numFmtId="165" fontId="6" fillId="0" borderId="1" xfId="1" applyNumberFormat="1" applyFont="1" applyBorder="1"/>
    <xf numFmtId="0" fontId="2" fillId="0" borderId="0" xfId="0" applyFont="1" applyAlignment="1">
      <alignment wrapText="1"/>
    </xf>
    <xf numFmtId="164" fontId="2" fillId="0" borderId="5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vertical="top" wrapText="1"/>
    </xf>
    <xf numFmtId="164" fontId="2" fillId="0" borderId="3" xfId="1" applyNumberFormat="1" applyFont="1" applyBorder="1" applyAlignment="1">
      <alignment vertical="top" wrapText="1"/>
    </xf>
    <xf numFmtId="165" fontId="2" fillId="0" borderId="1" xfId="1" applyNumberFormat="1" applyFont="1" applyBorder="1" applyAlignment="1">
      <alignment vertical="top" wrapText="1"/>
    </xf>
    <xf numFmtId="164" fontId="2" fillId="0" borderId="1" xfId="2" applyNumberFormat="1" applyFont="1" applyBorder="1" applyAlignment="1">
      <alignment vertical="top" wrapText="1"/>
    </xf>
    <xf numFmtId="164" fontId="6" fillId="0" borderId="1" xfId="2" applyNumberFormat="1" applyFont="1" applyBorder="1" applyAlignment="1">
      <alignment vertical="top" wrapText="1"/>
    </xf>
    <xf numFmtId="164" fontId="6" fillId="0" borderId="1" xfId="1" applyNumberFormat="1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1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6" fillId="0" borderId="1" xfId="1" applyNumberFormat="1" applyFont="1" applyBorder="1" applyAlignment="1">
      <alignment vertical="top" wrapText="1"/>
    </xf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2" fillId="4" borderId="1" xfId="0" applyFont="1" applyFill="1" applyBorder="1" applyAlignment="1">
      <alignment vertical="top" wrapText="1"/>
    </xf>
    <xf numFmtId="164" fontId="2" fillId="4" borderId="1" xfId="1" applyNumberFormat="1" applyFont="1" applyFill="1" applyBorder="1" applyAlignment="1">
      <alignment vertical="top"/>
    </xf>
    <xf numFmtId="164" fontId="2" fillId="4" borderId="5" xfId="1" applyNumberFormat="1" applyFont="1" applyFill="1" applyBorder="1" applyAlignment="1">
      <alignment vertical="top"/>
    </xf>
    <xf numFmtId="164" fontId="2" fillId="4" borderId="1" xfId="1" applyNumberFormat="1" applyFont="1" applyFill="1" applyBorder="1" applyAlignment="1">
      <alignment vertical="top" wrapText="1"/>
    </xf>
    <xf numFmtId="164" fontId="2" fillId="4" borderId="5" xfId="1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2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/>
    <xf numFmtId="165" fontId="2" fillId="4" borderId="1" xfId="1" applyNumberFormat="1" applyFont="1" applyFill="1" applyBorder="1"/>
    <xf numFmtId="0" fontId="3" fillId="6" borderId="1" xfId="0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vertical="top" wrapText="1"/>
    </xf>
    <xf numFmtId="0" fontId="3" fillId="7" borderId="1" xfId="1" applyFont="1" applyFill="1" applyBorder="1" applyAlignment="1">
      <alignment horizontal="center" wrapText="1"/>
    </xf>
    <xf numFmtId="164" fontId="2" fillId="0" borderId="0" xfId="0" applyNumberFormat="1" applyFont="1"/>
    <xf numFmtId="0" fontId="9" fillId="5" borderId="1" xfId="0" applyFont="1" applyFill="1" applyBorder="1" applyAlignment="1">
      <alignment vertical="center" wrapText="1"/>
    </xf>
    <xf numFmtId="164" fontId="9" fillId="5" borderId="1" xfId="2" applyNumberFormat="1" applyFont="1" applyFill="1" applyBorder="1" applyAlignment="1">
      <alignment vertical="center" wrapText="1"/>
    </xf>
    <xf numFmtId="164" fontId="9" fillId="5" borderId="1" xfId="1" applyNumberFormat="1" applyFont="1" applyFill="1" applyBorder="1"/>
    <xf numFmtId="165" fontId="9" fillId="5" borderId="1" xfId="1" applyNumberFormat="1" applyFont="1" applyFill="1" applyBorder="1"/>
    <xf numFmtId="164" fontId="3" fillId="7" borderId="0" xfId="0" applyNumberFormat="1" applyFont="1" applyFill="1"/>
    <xf numFmtId="0" fontId="9" fillId="0" borderId="1" xfId="0" applyFont="1" applyBorder="1" applyAlignment="1">
      <alignment vertical="top" wrapText="1"/>
    </xf>
    <xf numFmtId="164" fontId="9" fillId="0" borderId="1" xfId="1" applyNumberFormat="1" applyFont="1" applyBorder="1" applyAlignment="1">
      <alignment vertical="top"/>
    </xf>
    <xf numFmtId="0" fontId="3" fillId="8" borderId="1" xfId="1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 wrapText="1"/>
    </xf>
    <xf numFmtId="166" fontId="2" fillId="0" borderId="0" xfId="3" applyNumberFormat="1" applyFont="1"/>
    <xf numFmtId="0" fontId="3" fillId="9" borderId="0" xfId="0" applyFont="1" applyFill="1" applyAlignment="1">
      <alignment horizontal="right"/>
    </xf>
    <xf numFmtId="166" fontId="3" fillId="9" borderId="10" xfId="3" applyNumberFormat="1" applyFont="1" applyFill="1" applyBorder="1"/>
    <xf numFmtId="5" fontId="2" fillId="0" borderId="0" xfId="0" applyNumberFormat="1" applyFont="1"/>
    <xf numFmtId="0" fontId="2" fillId="0" borderId="0" xfId="0" applyFont="1" applyAlignment="1">
      <alignment horizontal="left" wrapText="1"/>
    </xf>
    <xf numFmtId="164" fontId="3" fillId="7" borderId="6" xfId="0" applyNumberFormat="1" applyFont="1" applyFill="1" applyBorder="1"/>
    <xf numFmtId="164" fontId="3" fillId="8" borderId="6" xfId="0" applyNumberFormat="1" applyFont="1" applyFill="1" applyBorder="1"/>
    <xf numFmtId="6" fontId="2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3" fillId="7" borderId="1" xfId="0" applyNumberFormat="1" applyFont="1" applyFill="1" applyBorder="1"/>
    <xf numFmtId="164" fontId="3" fillId="8" borderId="1" xfId="0" applyNumberFormat="1" applyFont="1" applyFill="1" applyBorder="1"/>
    <xf numFmtId="0" fontId="3" fillId="2" borderId="2" xfId="0" applyFont="1" applyFill="1" applyBorder="1"/>
    <xf numFmtId="164" fontId="3" fillId="2" borderId="2" xfId="1" applyNumberFormat="1" applyFont="1" applyFill="1" applyBorder="1"/>
    <xf numFmtId="164" fontId="3" fillId="7" borderId="2" xfId="0" applyNumberFormat="1" applyFont="1" applyFill="1" applyBorder="1"/>
    <xf numFmtId="0" fontId="2" fillId="0" borderId="2" xfId="0" applyFont="1" applyBorder="1"/>
    <xf numFmtId="164" fontId="3" fillId="8" borderId="2" xfId="0" applyNumberFormat="1" applyFont="1" applyFill="1" applyBorder="1"/>
    <xf numFmtId="0" fontId="2" fillId="0" borderId="1" xfId="1" applyFont="1" applyBorder="1"/>
    <xf numFmtId="0" fontId="1" fillId="0" borderId="1" xfId="1" applyBorder="1"/>
    <xf numFmtId="6" fontId="2" fillId="0" borderId="1" xfId="1" applyNumberFormat="1" applyFont="1" applyBorder="1"/>
    <xf numFmtId="0" fontId="3" fillId="7" borderId="6" xfId="0" applyFont="1" applyFill="1" applyBorder="1" applyAlignment="1">
      <alignment horizontal="center" wrapText="1"/>
    </xf>
    <xf numFmtId="166" fontId="2" fillId="7" borderId="0" xfId="3" applyNumberFormat="1" applyFont="1" applyFill="1"/>
    <xf numFmtId="0" fontId="3" fillId="7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5" fontId="2" fillId="9" borderId="1" xfId="0" applyNumberFormat="1" applyFont="1" applyFill="1" applyBorder="1"/>
    <xf numFmtId="164" fontId="2" fillId="9" borderId="1" xfId="0" applyNumberFormat="1" applyFont="1" applyFill="1" applyBorder="1"/>
    <xf numFmtId="0" fontId="2" fillId="9" borderId="1" xfId="0" applyFont="1" applyFill="1" applyBorder="1"/>
    <xf numFmtId="0" fontId="11" fillId="0" borderId="0" xfId="0" applyFont="1" applyAlignment="1">
      <alignment horizontal="left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3" fillId="0" borderId="0" xfId="4" applyFont="1" applyAlignment="1">
      <alignment horizontal="left"/>
    </xf>
    <xf numFmtId="0" fontId="14" fillId="0" borderId="0" xfId="4" applyFont="1"/>
    <xf numFmtId="5" fontId="14" fillId="0" borderId="0" xfId="4" applyNumberFormat="1" applyFont="1" applyAlignment="1">
      <alignment horizontal="center"/>
    </xf>
    <xf numFmtId="0" fontId="14" fillId="0" borderId="0" xfId="4" applyFont="1" applyAlignment="1">
      <alignment horizontal="center"/>
    </xf>
    <xf numFmtId="49" fontId="14" fillId="0" borderId="0" xfId="4" applyNumberFormat="1" applyFont="1" applyAlignment="1">
      <alignment horizontal="center"/>
    </xf>
    <xf numFmtId="0" fontId="14" fillId="0" borderId="0" xfId="4" applyFont="1" applyAlignment="1">
      <alignment horizontal="left"/>
    </xf>
    <xf numFmtId="14" fontId="14" fillId="0" borderId="0" xfId="4" applyNumberFormat="1" applyFont="1" applyAlignment="1">
      <alignment horizontal="left"/>
    </xf>
    <xf numFmtId="5" fontId="13" fillId="0" borderId="0" xfId="4" applyNumberFormat="1" applyFont="1" applyAlignment="1">
      <alignment horizontal="center"/>
    </xf>
    <xf numFmtId="0" fontId="15" fillId="0" borderId="0" xfId="4" applyFont="1" applyAlignment="1">
      <alignment horizontal="center"/>
    </xf>
    <xf numFmtId="49" fontId="15" fillId="0" borderId="0" xfId="4" applyNumberFormat="1" applyFont="1" applyAlignment="1">
      <alignment horizontal="center"/>
    </xf>
    <xf numFmtId="5" fontId="15" fillId="0" borderId="0" xfId="4" applyNumberFormat="1" applyFont="1" applyAlignment="1">
      <alignment horizont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vertical="top" wrapText="1"/>
    </xf>
    <xf numFmtId="0" fontId="14" fillId="0" borderId="0" xfId="4" applyFont="1" applyAlignment="1">
      <alignment horizontal="center" vertical="center"/>
    </xf>
    <xf numFmtId="49" fontId="14" fillId="0" borderId="0" xfId="5" applyNumberFormat="1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6" applyFont="1"/>
    <xf numFmtId="49" fontId="14" fillId="0" borderId="0" xfId="4" applyNumberFormat="1" applyFont="1" applyAlignment="1">
      <alignment horizontal="center" vertical="center"/>
    </xf>
    <xf numFmtId="49" fontId="14" fillId="0" borderId="0" xfId="5" applyNumberFormat="1" applyFont="1" applyAlignment="1">
      <alignment wrapText="1"/>
    </xf>
    <xf numFmtId="49" fontId="14" fillId="0" borderId="0" xfId="5" applyNumberFormat="1" applyFont="1" applyAlignment="1">
      <alignment horizontal="center"/>
    </xf>
    <xf numFmtId="0" fontId="13" fillId="0" borderId="0" xfId="4" applyFont="1"/>
    <xf numFmtId="0" fontId="17" fillId="0" borderId="11" xfId="5" applyFont="1" applyBorder="1" applyAlignment="1" applyProtection="1">
      <alignment horizontal="center"/>
      <protection locked="0"/>
    </xf>
    <xf numFmtId="167" fontId="14" fillId="0" borderId="0" xfId="4" applyNumberFormat="1" applyFont="1" applyAlignment="1">
      <alignment horizontal="center"/>
    </xf>
    <xf numFmtId="167" fontId="14" fillId="0" borderId="0" xfId="4" applyNumberFormat="1" applyFont="1" applyAlignment="1">
      <alignment horizontal="left"/>
    </xf>
    <xf numFmtId="0" fontId="10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 10 2" xfId="5" xr:uid="{205D233D-E83E-4037-94C5-71EA2A97D950}"/>
    <cellStyle name="Normal 2" xfId="4" xr:uid="{B038E842-7147-4CF9-AAB9-FA412409C9DE}"/>
    <cellStyle name="Normal 2 2" xfId="6" xr:uid="{381E95CE-C7BF-4827-938E-5765BEF49AA9}"/>
    <cellStyle name="Normal 3 10 2" xfId="1" xr:uid="{888DDD25-88E9-46BA-9BB2-4D57F7D41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SO-BudgetOffice/Shared%20Documents/General/Budget%20FY22/Budgets%20Approved/FY22%20Positions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osition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8D10-80B0-4CCC-A5C7-ED1AEDC86332}">
  <sheetPr>
    <pageSetUpPr fitToPage="1"/>
  </sheetPr>
  <dimension ref="A1:F15"/>
  <sheetViews>
    <sheetView tabSelected="1" workbookViewId="0">
      <selection activeCell="F17" sqref="F17"/>
    </sheetView>
  </sheetViews>
  <sheetFormatPr defaultColWidth="9.1328125" defaultRowHeight="13.9" x14ac:dyDescent="0.4"/>
  <cols>
    <col min="1" max="1" width="35.86328125" style="1" customWidth="1"/>
    <col min="2" max="4" width="16.59765625" style="1" customWidth="1"/>
    <col min="5" max="5" width="1.33203125" style="1" customWidth="1"/>
    <col min="6" max="6" width="16.59765625" style="1" customWidth="1"/>
    <col min="7" max="16384" width="9.1328125" style="1"/>
  </cols>
  <sheetData>
    <row r="1" spans="1:6" ht="28.5" customHeight="1" x14ac:dyDescent="0.5">
      <c r="A1" s="92" t="s">
        <v>62</v>
      </c>
      <c r="B1" s="92"/>
      <c r="C1" s="92"/>
      <c r="D1" s="92"/>
      <c r="E1" s="92"/>
      <c r="F1" s="92"/>
    </row>
    <row r="2" spans="1:6" x14ac:dyDescent="0.4">
      <c r="A2" s="59">
        <v>44363</v>
      </c>
    </row>
    <row r="3" spans="1:6" x14ac:dyDescent="0.4">
      <c r="B3" s="60"/>
      <c r="C3" s="23"/>
      <c r="D3" s="23"/>
      <c r="F3" s="23"/>
    </row>
    <row r="4" spans="1:6" ht="40.9" x14ac:dyDescent="0.4">
      <c r="A4" s="61" t="s">
        <v>57</v>
      </c>
      <c r="B4" s="62" t="s">
        <v>73</v>
      </c>
      <c r="C4" s="62" t="s">
        <v>58</v>
      </c>
      <c r="D4" s="85" t="s">
        <v>63</v>
      </c>
      <c r="F4" s="85" t="s">
        <v>64</v>
      </c>
    </row>
    <row r="5" spans="1:6" x14ac:dyDescent="0.4">
      <c r="A5" s="1" t="s">
        <v>59</v>
      </c>
      <c r="B5" s="63">
        <v>45850</v>
      </c>
      <c r="C5" s="63">
        <v>8009</v>
      </c>
      <c r="D5" s="86">
        <f>B5+C5</f>
        <v>53859</v>
      </c>
      <c r="F5" s="86">
        <v>26615</v>
      </c>
    </row>
    <row r="6" spans="1:6" x14ac:dyDescent="0.4">
      <c r="A6" s="1" t="s">
        <v>60</v>
      </c>
      <c r="B6" s="63">
        <v>209041.6704</v>
      </c>
      <c r="C6" s="63">
        <v>60000</v>
      </c>
      <c r="D6" s="86">
        <f t="shared" ref="D6:D9" si="0">B6+C6</f>
        <v>269041.6704</v>
      </c>
      <c r="F6" s="86">
        <v>545000</v>
      </c>
    </row>
    <row r="7" spans="1:6" x14ac:dyDescent="0.4">
      <c r="A7" s="1" t="s">
        <v>65</v>
      </c>
      <c r="B7" s="63">
        <v>1004834.25</v>
      </c>
      <c r="C7" s="63">
        <v>0</v>
      </c>
      <c r="D7" s="86">
        <f t="shared" si="0"/>
        <v>1004834.25</v>
      </c>
      <c r="F7" s="86">
        <v>0</v>
      </c>
    </row>
    <row r="8" spans="1:6" x14ac:dyDescent="0.4">
      <c r="A8" s="1" t="s">
        <v>68</v>
      </c>
      <c r="B8" s="63">
        <v>160229.28427499998</v>
      </c>
      <c r="C8" s="63">
        <v>0</v>
      </c>
      <c r="D8" s="86">
        <f t="shared" si="0"/>
        <v>160229.28427499998</v>
      </c>
      <c r="F8" s="86">
        <v>0</v>
      </c>
    </row>
    <row r="9" spans="1:6" x14ac:dyDescent="0.4">
      <c r="A9" s="1" t="s">
        <v>43</v>
      </c>
      <c r="B9" s="63">
        <v>98545.181916666683</v>
      </c>
      <c r="C9" s="63">
        <v>0</v>
      </c>
      <c r="D9" s="86">
        <f t="shared" si="0"/>
        <v>98545.181916666683</v>
      </c>
      <c r="F9" s="86">
        <v>0</v>
      </c>
    </row>
    <row r="10" spans="1:6" ht="14.25" thickBot="1" x14ac:dyDescent="0.45">
      <c r="A10" s="64" t="s">
        <v>61</v>
      </c>
      <c r="B10" s="65">
        <f>SUM(B5:B9)</f>
        <v>1518500.3865916666</v>
      </c>
      <c r="C10" s="65">
        <f>SUM(C5:C9)</f>
        <v>68009</v>
      </c>
      <c r="D10" s="65">
        <f>SUM(D5:D9)</f>
        <v>1586509.3865916666</v>
      </c>
      <c r="E10" s="1">
        <f>SUM(E5:E9)</f>
        <v>0</v>
      </c>
      <c r="F10" s="65">
        <f>SUM(F5:F9)</f>
        <v>571615</v>
      </c>
    </row>
    <row r="11" spans="1:6" ht="14.25" thickTop="1" x14ac:dyDescent="0.4">
      <c r="C11" s="66"/>
      <c r="F11" s="66"/>
    </row>
    <row r="12" spans="1:6" x14ac:dyDescent="0.4">
      <c r="C12" s="66"/>
      <c r="F12" s="66"/>
    </row>
    <row r="15" spans="1:6" ht="30.75" customHeight="1" x14ac:dyDescent="0.4">
      <c r="A15" s="67"/>
      <c r="B15" s="67"/>
    </row>
  </sheetData>
  <mergeCells count="1">
    <mergeCell ref="A1:F1"/>
  </mergeCells>
  <printOptions gridLines="1"/>
  <pageMargins left="0.7" right="0.7" top="0.75" bottom="0.75" header="0.3" footer="0.3"/>
  <pageSetup orientation="landscape" r:id="rId1"/>
  <headerFooter>
    <oddFooter>&amp;L&amp;F&amp;A&amp;Rprinted:  &amp;D 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5F22-3C1D-4089-A41D-46647D0D24B2}">
  <sheetPr>
    <pageSetUpPr fitToPage="1"/>
  </sheetPr>
  <dimension ref="A1:E42"/>
  <sheetViews>
    <sheetView workbookViewId="0">
      <pane ySplit="5" topLeftCell="A6" activePane="bottomLeft" state="frozen"/>
      <selection pane="bottomLeft" activeCell="E8" sqref="E8:E15"/>
    </sheetView>
  </sheetViews>
  <sheetFormatPr defaultColWidth="9.19921875" defaultRowHeight="15.4" x14ac:dyDescent="0.45"/>
  <cols>
    <col min="1" max="1" width="3.796875" style="101" customWidth="1"/>
    <col min="2" max="2" width="48.19921875" style="97" bestFit="1" customWidth="1"/>
    <col min="3" max="3" width="12.796875" style="98" customWidth="1"/>
    <col min="4" max="4" width="9.46484375" style="99" customWidth="1"/>
    <col min="5" max="5" width="11.19921875" style="100" bestFit="1" customWidth="1"/>
    <col min="6" max="16384" width="9.19921875" style="97"/>
  </cols>
  <sheetData>
    <row r="1" spans="1:5" x14ac:dyDescent="0.45">
      <c r="A1" s="96" t="s">
        <v>78</v>
      </c>
    </row>
    <row r="2" spans="1:5" x14ac:dyDescent="0.45">
      <c r="B2" s="102">
        <v>44363</v>
      </c>
    </row>
    <row r="3" spans="1:5" ht="14.25" customHeight="1" x14ac:dyDescent="0.45">
      <c r="A3" s="96"/>
    </row>
    <row r="4" spans="1:5" x14ac:dyDescent="0.45">
      <c r="C4" s="103" t="s">
        <v>79</v>
      </c>
      <c r="D4" s="104"/>
      <c r="E4" s="105"/>
    </row>
    <row r="5" spans="1:5" x14ac:dyDescent="0.45">
      <c r="C5" s="106" t="s">
        <v>80</v>
      </c>
      <c r="D5" s="104" t="s">
        <v>81</v>
      </c>
      <c r="E5" s="105" t="s">
        <v>82</v>
      </c>
    </row>
    <row r="6" spans="1:5" ht="12.75" customHeight="1" x14ac:dyDescent="0.45">
      <c r="A6" s="96" t="s">
        <v>83</v>
      </c>
    </row>
    <row r="7" spans="1:5" s="111" customFormat="1" ht="13.5" customHeight="1" x14ac:dyDescent="0.45">
      <c r="A7" s="107"/>
      <c r="B7" s="108" t="s">
        <v>84</v>
      </c>
      <c r="C7" s="109" t="s">
        <v>85</v>
      </c>
      <c r="D7" s="109" t="s">
        <v>86</v>
      </c>
      <c r="E7" s="110" t="s">
        <v>87</v>
      </c>
    </row>
    <row r="8" spans="1:5" s="111" customFormat="1" ht="13.5" customHeight="1" x14ac:dyDescent="0.45">
      <c r="A8" s="107"/>
      <c r="B8" s="108" t="s">
        <v>88</v>
      </c>
      <c r="C8" s="109" t="s">
        <v>85</v>
      </c>
      <c r="D8" s="109" t="s">
        <v>86</v>
      </c>
      <c r="E8" s="110" t="s">
        <v>87</v>
      </c>
    </row>
    <row r="9" spans="1:5" s="111" customFormat="1" ht="13.5" customHeight="1" x14ac:dyDescent="0.45">
      <c r="A9" s="107"/>
      <c r="B9" s="108" t="s">
        <v>89</v>
      </c>
      <c r="C9" s="109" t="s">
        <v>85</v>
      </c>
      <c r="D9" s="109" t="s">
        <v>86</v>
      </c>
      <c r="E9" s="110" t="s">
        <v>87</v>
      </c>
    </row>
    <row r="10" spans="1:5" s="111" customFormat="1" ht="13.5" customHeight="1" x14ac:dyDescent="0.45">
      <c r="A10" s="107"/>
      <c r="B10" s="108" t="s">
        <v>89</v>
      </c>
      <c r="C10" s="109" t="s">
        <v>85</v>
      </c>
      <c r="D10" s="109" t="s">
        <v>86</v>
      </c>
      <c r="E10" s="110" t="s">
        <v>87</v>
      </c>
    </row>
    <row r="11" spans="1:5" s="111" customFormat="1" ht="13.5" customHeight="1" x14ac:dyDescent="0.45">
      <c r="A11" s="107"/>
      <c r="B11" s="108" t="s">
        <v>89</v>
      </c>
      <c r="C11" s="109" t="s">
        <v>85</v>
      </c>
      <c r="D11" s="109" t="s">
        <v>86</v>
      </c>
      <c r="E11" s="110" t="s">
        <v>87</v>
      </c>
    </row>
    <row r="12" spans="1:5" s="111" customFormat="1" ht="13.5" customHeight="1" x14ac:dyDescent="0.45">
      <c r="A12" s="107"/>
      <c r="B12" s="108" t="s">
        <v>89</v>
      </c>
      <c r="C12" s="109" t="s">
        <v>85</v>
      </c>
      <c r="D12" s="109" t="s">
        <v>86</v>
      </c>
      <c r="E12" s="110" t="s">
        <v>87</v>
      </c>
    </row>
    <row r="13" spans="1:5" s="111" customFormat="1" ht="13.5" customHeight="1" x14ac:dyDescent="0.45">
      <c r="A13" s="107"/>
      <c r="B13" s="108" t="s">
        <v>89</v>
      </c>
      <c r="C13" s="109" t="s">
        <v>85</v>
      </c>
      <c r="D13" s="109" t="s">
        <v>86</v>
      </c>
      <c r="E13" s="110" t="s">
        <v>87</v>
      </c>
    </row>
    <row r="14" spans="1:5" s="111" customFormat="1" ht="13.5" customHeight="1" x14ac:dyDescent="0.45">
      <c r="A14" s="107"/>
      <c r="B14" s="108" t="s">
        <v>90</v>
      </c>
      <c r="C14" s="109" t="s">
        <v>85</v>
      </c>
      <c r="D14" s="109" t="s">
        <v>86</v>
      </c>
      <c r="E14" s="110" t="s">
        <v>87</v>
      </c>
    </row>
    <row r="15" spans="1:5" s="111" customFormat="1" ht="13.5" customHeight="1" x14ac:dyDescent="0.45">
      <c r="A15" s="107"/>
      <c r="B15" s="108" t="s">
        <v>90</v>
      </c>
      <c r="C15" s="109" t="s">
        <v>85</v>
      </c>
      <c r="D15" s="109" t="s">
        <v>86</v>
      </c>
      <c r="E15" s="110" t="s">
        <v>87</v>
      </c>
    </row>
    <row r="16" spans="1:5" ht="12.75" customHeight="1" x14ac:dyDescent="0.45">
      <c r="B16" s="99"/>
    </row>
    <row r="17" spans="1:5" ht="12.75" customHeight="1" x14ac:dyDescent="0.45">
      <c r="B17" s="99"/>
    </row>
    <row r="18" spans="1:5" ht="14.25" customHeight="1" x14ac:dyDescent="0.45">
      <c r="A18" s="96" t="s">
        <v>68</v>
      </c>
    </row>
    <row r="19" spans="1:5" ht="14.25" customHeight="1" x14ac:dyDescent="0.45">
      <c r="A19" s="97"/>
      <c r="B19" s="112" t="s">
        <v>91</v>
      </c>
      <c r="C19" s="98" t="s">
        <v>92</v>
      </c>
      <c r="D19" s="99" t="s">
        <v>93</v>
      </c>
      <c r="E19" s="113" t="s">
        <v>87</v>
      </c>
    </row>
    <row r="20" spans="1:5" ht="14.25" customHeight="1" x14ac:dyDescent="0.45">
      <c r="A20" s="97"/>
      <c r="B20" s="112" t="s">
        <v>94</v>
      </c>
      <c r="C20" s="98" t="s">
        <v>95</v>
      </c>
      <c r="D20" s="99" t="s">
        <v>93</v>
      </c>
      <c r="E20" s="113" t="s">
        <v>87</v>
      </c>
    </row>
    <row r="21" spans="1:5" ht="13.05" customHeight="1" x14ac:dyDescent="0.45">
      <c r="A21" s="97"/>
    </row>
    <row r="23" spans="1:5" x14ac:dyDescent="0.45">
      <c r="A23" s="96" t="s">
        <v>96</v>
      </c>
    </row>
    <row r="24" spans="1:5" x14ac:dyDescent="0.45">
      <c r="A24" s="97"/>
      <c r="B24" s="97" t="s">
        <v>97</v>
      </c>
      <c r="C24" s="98" t="s">
        <v>98</v>
      </c>
      <c r="D24" s="99" t="s">
        <v>93</v>
      </c>
      <c r="E24" s="100" t="s">
        <v>87</v>
      </c>
    </row>
    <row r="25" spans="1:5" ht="13.05" customHeight="1" x14ac:dyDescent="0.45">
      <c r="A25" s="97"/>
    </row>
    <row r="26" spans="1:5" ht="14.25" customHeight="1" x14ac:dyDescent="0.45">
      <c r="A26" s="97"/>
    </row>
    <row r="27" spans="1:5" x14ac:dyDescent="0.45">
      <c r="A27" s="96" t="s">
        <v>99</v>
      </c>
    </row>
    <row r="28" spans="1:5" ht="2.25" customHeight="1" x14ac:dyDescent="0.45"/>
    <row r="29" spans="1:5" s="111" customFormat="1" x14ac:dyDescent="0.45">
      <c r="A29" s="107"/>
      <c r="B29" s="97" t="s">
        <v>100</v>
      </c>
      <c r="C29" s="109" t="s">
        <v>101</v>
      </c>
      <c r="D29" s="99" t="s">
        <v>93</v>
      </c>
      <c r="E29" s="113" t="s">
        <v>87</v>
      </c>
    </row>
    <row r="30" spans="1:5" s="111" customFormat="1" ht="12.75" customHeight="1" x14ac:dyDescent="0.45">
      <c r="A30" s="107"/>
      <c r="B30" s="114" t="s">
        <v>102</v>
      </c>
      <c r="C30" s="109" t="s">
        <v>101</v>
      </c>
      <c r="D30" s="109" t="s">
        <v>93</v>
      </c>
      <c r="E30" s="115" t="s">
        <v>87</v>
      </c>
    </row>
    <row r="32" spans="1:5" ht="15.75" thickBot="1" x14ac:dyDescent="0.5"/>
    <row r="33" spans="1:5" ht="15.75" thickBot="1" x14ac:dyDescent="0.5">
      <c r="B33" s="116" t="s">
        <v>103</v>
      </c>
      <c r="E33" s="117">
        <f>COUNTA(E8:E32)</f>
        <v>13</v>
      </c>
    </row>
    <row r="34" spans="1:5" ht="15.75" thickBot="1" x14ac:dyDescent="0.5">
      <c r="B34" s="116" t="s">
        <v>104</v>
      </c>
      <c r="E34" s="117">
        <v>1</v>
      </c>
    </row>
    <row r="40" spans="1:5" x14ac:dyDescent="0.45">
      <c r="A40" s="97"/>
    </row>
    <row r="41" spans="1:5" x14ac:dyDescent="0.45">
      <c r="A41" s="97"/>
      <c r="D41" s="118"/>
    </row>
    <row r="42" spans="1:5" x14ac:dyDescent="0.45">
      <c r="B42" s="119"/>
    </row>
  </sheetData>
  <printOptions horizontalCentered="1" gridLines="1"/>
  <pageMargins left="0" right="0" top="0.5" bottom="0.6" header="0.5" footer="0.5"/>
  <pageSetup scale="98" orientation="landscape" r:id="rId1"/>
  <headerFooter alignWithMargins="0"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D762-965C-4EAE-8603-B64536166AC6}">
  <sheetPr>
    <pageSetUpPr fitToPage="1"/>
  </sheetPr>
  <dimension ref="A1:O60"/>
  <sheetViews>
    <sheetView workbookViewId="0">
      <pane ySplit="4" topLeftCell="A38" activePane="bottomLeft" state="frozen"/>
      <selection pane="bottomLeft" activeCell="I60" sqref="I60:J60"/>
    </sheetView>
  </sheetViews>
  <sheetFormatPr defaultColWidth="9.1328125" defaultRowHeight="13.9" x14ac:dyDescent="0.4"/>
  <cols>
    <col min="1" max="1" width="41.265625" style="1" customWidth="1"/>
    <col min="2" max="4" width="15.59765625" style="1" customWidth="1"/>
    <col min="5" max="5" width="18.73046875" style="1" customWidth="1"/>
    <col min="6" max="6" width="15.59765625" style="1" customWidth="1"/>
    <col min="7" max="7" width="1.59765625" style="1" customWidth="1"/>
    <col min="8" max="8" width="36.265625" style="1" customWidth="1"/>
    <col min="9" max="9" width="19.73046875" style="1" customWidth="1"/>
    <col min="10" max="11" width="11.265625" style="1" customWidth="1"/>
    <col min="12" max="12" width="47.6640625" style="1" customWidth="1"/>
    <col min="13" max="13" width="12.9296875" style="1" customWidth="1"/>
    <col min="14" max="14" width="1.53125" style="1" customWidth="1"/>
    <col min="15" max="15" width="36.86328125" style="1" bestFit="1" customWidth="1"/>
    <col min="16" max="16384" width="9.1328125" style="1"/>
  </cols>
  <sheetData>
    <row r="1" spans="1:15" ht="29.75" customHeight="1" thickBot="1" x14ac:dyDescent="0.75">
      <c r="A1" s="93" t="s">
        <v>52</v>
      </c>
      <c r="B1" s="94"/>
      <c r="C1" s="94"/>
      <c r="D1" s="94"/>
      <c r="E1" s="94"/>
      <c r="F1" s="95"/>
      <c r="H1" s="120" t="s">
        <v>54</v>
      </c>
      <c r="I1" s="121"/>
      <c r="J1" s="121"/>
      <c r="K1" s="121"/>
      <c r="L1" s="121"/>
      <c r="M1" s="122"/>
    </row>
    <row r="3" spans="1:15" x14ac:dyDescent="0.4">
      <c r="A3" s="36" t="s">
        <v>41</v>
      </c>
      <c r="B3" s="35"/>
      <c r="C3" s="35"/>
      <c r="D3" s="35"/>
      <c r="E3" s="35"/>
      <c r="F3" s="35"/>
      <c r="H3" s="36" t="s">
        <v>41</v>
      </c>
      <c r="I3" s="37"/>
      <c r="J3" s="37"/>
      <c r="K3" s="37"/>
      <c r="L3" s="37"/>
      <c r="M3" s="37"/>
    </row>
    <row r="4" spans="1:15" s="23" customFormat="1" ht="54.4" x14ac:dyDescent="0.4">
      <c r="A4" s="2" t="s">
        <v>3</v>
      </c>
      <c r="B4" s="2" t="s">
        <v>4</v>
      </c>
      <c r="C4" s="2" t="s">
        <v>5</v>
      </c>
      <c r="D4" s="2" t="s">
        <v>6</v>
      </c>
      <c r="E4" s="2" t="s">
        <v>0</v>
      </c>
      <c r="F4" s="2" t="s">
        <v>1</v>
      </c>
      <c r="H4" s="49" t="s">
        <v>3</v>
      </c>
      <c r="I4" s="49" t="s">
        <v>53</v>
      </c>
      <c r="J4" s="49" t="s">
        <v>55</v>
      </c>
      <c r="K4" s="49" t="s">
        <v>56</v>
      </c>
      <c r="L4" s="49" t="s">
        <v>50</v>
      </c>
      <c r="M4" s="58" t="s">
        <v>49</v>
      </c>
      <c r="O4" s="88" t="s">
        <v>74</v>
      </c>
    </row>
    <row r="5" spans="1:15" x14ac:dyDescent="0.4">
      <c r="A5" s="13" t="s">
        <v>7</v>
      </c>
      <c r="B5" s="28"/>
      <c r="C5" s="28"/>
      <c r="D5" s="25"/>
      <c r="E5" s="25"/>
      <c r="F5" s="16">
        <v>26615</v>
      </c>
      <c r="H5" s="13" t="s">
        <v>7</v>
      </c>
      <c r="I5" s="4"/>
      <c r="J5" s="4"/>
      <c r="K5" s="4"/>
      <c r="L5" s="4"/>
      <c r="M5" s="70">
        <v>26615</v>
      </c>
      <c r="O5" s="4"/>
    </row>
    <row r="6" spans="1:15" x14ac:dyDescent="0.4">
      <c r="A6" s="13" t="s">
        <v>8</v>
      </c>
      <c r="B6" s="28"/>
      <c r="C6" s="28"/>
      <c r="D6" s="25"/>
      <c r="E6" s="25"/>
      <c r="F6" s="16">
        <v>8009</v>
      </c>
      <c r="H6" s="13" t="s">
        <v>8</v>
      </c>
      <c r="I6" s="70"/>
      <c r="J6" s="70"/>
      <c r="K6" s="70">
        <f>F6</f>
        <v>8009</v>
      </c>
      <c r="L6" s="4"/>
      <c r="M6" s="70"/>
      <c r="O6" s="4"/>
    </row>
    <row r="7" spans="1:15" x14ac:dyDescent="0.4">
      <c r="A7" s="13" t="s">
        <v>9</v>
      </c>
      <c r="B7" s="29"/>
      <c r="C7" s="29"/>
      <c r="D7" s="30"/>
      <c r="E7" s="25">
        <v>33500</v>
      </c>
      <c r="F7" s="27"/>
      <c r="H7" s="13" t="s">
        <v>9</v>
      </c>
      <c r="I7" s="70"/>
      <c r="J7" s="70">
        <f>E7</f>
        <v>33500</v>
      </c>
      <c r="K7" s="70"/>
      <c r="L7" s="4"/>
      <c r="M7" s="70"/>
      <c r="O7" s="4"/>
    </row>
    <row r="8" spans="1:15" x14ac:dyDescent="0.4">
      <c r="A8" s="13" t="s">
        <v>46</v>
      </c>
      <c r="B8" s="29"/>
      <c r="C8" s="29"/>
      <c r="D8" s="30"/>
      <c r="E8" s="25">
        <v>12350</v>
      </c>
      <c r="F8" s="27"/>
      <c r="H8" s="13" t="s">
        <v>46</v>
      </c>
      <c r="I8" s="70"/>
      <c r="J8" s="70">
        <f>E8</f>
        <v>12350</v>
      </c>
      <c r="K8" s="70"/>
      <c r="L8" s="4"/>
      <c r="M8" s="70"/>
      <c r="O8" s="4"/>
    </row>
    <row r="9" spans="1:15" x14ac:dyDescent="0.4">
      <c r="A9" s="6" t="s">
        <v>10</v>
      </c>
      <c r="B9" s="11"/>
      <c r="C9" s="11"/>
      <c r="D9" s="7">
        <f>SUM(D5:D8)</f>
        <v>0</v>
      </c>
      <c r="E9" s="7">
        <f>SUM(E5:E8)</f>
        <v>45850</v>
      </c>
      <c r="F9" s="7">
        <f>SUM(F5:F8)</f>
        <v>34624</v>
      </c>
      <c r="H9" s="87" t="s">
        <v>10</v>
      </c>
      <c r="I9" s="68">
        <f>SUM(I5:I8)</f>
        <v>0</v>
      </c>
      <c r="J9" s="68">
        <f>SUM(J5:J8)</f>
        <v>45850</v>
      </c>
      <c r="K9" s="68">
        <f t="shared" ref="K9" si="0">SUM(K5:K8)</f>
        <v>8009</v>
      </c>
      <c r="M9" s="69">
        <f>SUM(M5:M8)</f>
        <v>26615</v>
      </c>
    </row>
    <row r="10" spans="1:15" x14ac:dyDescent="0.4">
      <c r="A10" s="36" t="s">
        <v>42</v>
      </c>
      <c r="B10" s="37"/>
      <c r="C10" s="37"/>
      <c r="D10" s="37"/>
      <c r="E10" s="37"/>
      <c r="F10" s="37"/>
      <c r="H10" s="36" t="s">
        <v>42</v>
      </c>
      <c r="I10" s="37"/>
      <c r="J10" s="37"/>
      <c r="K10" s="37"/>
      <c r="L10" s="37"/>
      <c r="M10" s="37"/>
    </row>
    <row r="11" spans="1:15" ht="54.4" x14ac:dyDescent="0.4">
      <c r="A11" s="2" t="s">
        <v>3</v>
      </c>
      <c r="B11" s="2" t="s">
        <v>4</v>
      </c>
      <c r="C11" s="2" t="s">
        <v>5</v>
      </c>
      <c r="D11" s="2" t="s">
        <v>11</v>
      </c>
      <c r="E11" s="2" t="s">
        <v>0</v>
      </c>
      <c r="F11" s="2" t="s">
        <v>1</v>
      </c>
      <c r="G11" s="23"/>
      <c r="H11" s="49" t="s">
        <v>3</v>
      </c>
      <c r="I11" s="49" t="s">
        <v>47</v>
      </c>
      <c r="J11" s="49" t="s">
        <v>48</v>
      </c>
      <c r="K11" s="49" t="s">
        <v>51</v>
      </c>
      <c r="L11" s="49" t="s">
        <v>50</v>
      </c>
      <c r="M11" s="58" t="s">
        <v>49</v>
      </c>
    </row>
    <row r="12" spans="1:15" x14ac:dyDescent="0.4">
      <c r="A12" s="13" t="s">
        <v>12</v>
      </c>
      <c r="B12" s="28"/>
      <c r="C12" s="28"/>
      <c r="D12" s="25"/>
      <c r="E12" s="25">
        <v>47000</v>
      </c>
      <c r="F12" s="16"/>
      <c r="H12" s="13" t="s">
        <v>12</v>
      </c>
      <c r="I12" s="4"/>
      <c r="J12" s="71">
        <f>E12</f>
        <v>47000</v>
      </c>
      <c r="K12" s="4"/>
      <c r="L12" s="4"/>
      <c r="M12" s="4"/>
      <c r="O12" s="4"/>
    </row>
    <row r="13" spans="1:15" x14ac:dyDescent="0.4">
      <c r="A13" s="33" t="s">
        <v>13</v>
      </c>
      <c r="B13" s="29"/>
      <c r="C13" s="29"/>
      <c r="D13" s="30"/>
      <c r="E13" s="30">
        <v>12000</v>
      </c>
      <c r="F13" s="34"/>
      <c r="G13" s="9"/>
      <c r="H13" s="33" t="s">
        <v>13</v>
      </c>
      <c r="I13" s="72"/>
      <c r="J13" s="71">
        <f>E13</f>
        <v>12000</v>
      </c>
      <c r="K13" s="4"/>
      <c r="L13" s="4"/>
      <c r="M13" s="4"/>
      <c r="O13" s="4"/>
    </row>
    <row r="14" spans="1:15" x14ac:dyDescent="0.4">
      <c r="A14" s="19" t="s">
        <v>14</v>
      </c>
      <c r="B14" s="20"/>
      <c r="C14" s="20"/>
      <c r="D14" s="21"/>
      <c r="E14" s="21">
        <v>18000</v>
      </c>
      <c r="F14" s="22"/>
      <c r="H14" s="19" t="s">
        <v>14</v>
      </c>
      <c r="I14" s="4"/>
      <c r="J14" s="71">
        <f>E14</f>
        <v>18000</v>
      </c>
      <c r="K14" s="4"/>
      <c r="L14" s="4"/>
      <c r="M14" s="4"/>
      <c r="O14" s="4"/>
    </row>
    <row r="15" spans="1:15" x14ac:dyDescent="0.4">
      <c r="A15" s="19" t="s">
        <v>15</v>
      </c>
      <c r="B15" s="20"/>
      <c r="C15" s="20"/>
      <c r="D15" s="21"/>
      <c r="E15" s="21"/>
      <c r="F15" s="22">
        <v>20000</v>
      </c>
      <c r="G15" s="9"/>
      <c r="H15" s="19" t="s">
        <v>15</v>
      </c>
      <c r="I15" s="72"/>
      <c r="J15" s="4"/>
      <c r="K15" s="89"/>
      <c r="L15" s="4"/>
      <c r="M15" s="73">
        <f>F15</f>
        <v>20000</v>
      </c>
      <c r="O15" s="91" t="s">
        <v>77</v>
      </c>
    </row>
    <row r="16" spans="1:15" x14ac:dyDescent="0.4">
      <c r="A16" s="8" t="s">
        <v>16</v>
      </c>
      <c r="B16" s="10"/>
      <c r="C16" s="10"/>
      <c r="D16" s="3"/>
      <c r="E16" s="3"/>
      <c r="F16" s="5">
        <v>60000</v>
      </c>
      <c r="H16" s="8" t="s">
        <v>16</v>
      </c>
      <c r="I16" s="4"/>
      <c r="J16" s="4"/>
      <c r="K16" s="90">
        <v>60000</v>
      </c>
      <c r="L16" s="4"/>
      <c r="M16" s="73"/>
      <c r="O16" s="91" t="s">
        <v>76</v>
      </c>
    </row>
    <row r="17" spans="1:15" ht="41.65" x14ac:dyDescent="0.4">
      <c r="A17" s="8" t="s">
        <v>17</v>
      </c>
      <c r="B17" s="71">
        <v>82500</v>
      </c>
      <c r="C17" s="71">
        <v>60456</v>
      </c>
      <c r="D17" s="3">
        <f t="shared" ref="D17:D18" si="1">SUM(B17:C17)</f>
        <v>142956</v>
      </c>
      <c r="E17" s="3"/>
      <c r="F17" s="5"/>
      <c r="H17" s="8" t="s">
        <v>17</v>
      </c>
      <c r="I17" s="71">
        <f>(68581+68581*0.7328)/12*7</f>
        <v>69321.674800000008</v>
      </c>
      <c r="J17" s="4"/>
      <c r="K17" s="4"/>
      <c r="L17" s="74" t="s">
        <v>66</v>
      </c>
      <c r="M17" s="4"/>
      <c r="O17" s="4"/>
    </row>
    <row r="18" spans="1:15" ht="41.65" x14ac:dyDescent="0.4">
      <c r="A18" s="8" t="s">
        <v>18</v>
      </c>
      <c r="B18" s="71">
        <v>60000</v>
      </c>
      <c r="C18" s="71">
        <v>43968</v>
      </c>
      <c r="D18" s="3">
        <f t="shared" si="1"/>
        <v>103968</v>
      </c>
      <c r="E18" s="3"/>
      <c r="F18" s="5"/>
      <c r="H18" s="8" t="s">
        <v>18</v>
      </c>
      <c r="I18" s="71">
        <f>(48261+48261*0.7328)/12*9</f>
        <v>62719.995599999995</v>
      </c>
      <c r="J18" s="4"/>
      <c r="K18" s="4"/>
      <c r="L18" s="74" t="s">
        <v>72</v>
      </c>
      <c r="M18" s="4"/>
      <c r="O18" s="4"/>
    </row>
    <row r="19" spans="1:15" x14ac:dyDescent="0.4">
      <c r="A19" s="51" t="s">
        <v>19</v>
      </c>
      <c r="B19" s="52"/>
      <c r="C19" s="52"/>
      <c r="D19" s="53"/>
      <c r="E19" s="53">
        <v>20000</v>
      </c>
      <c r="F19" s="54"/>
      <c r="H19" s="51" t="s">
        <v>19</v>
      </c>
      <c r="I19" s="4"/>
      <c r="J19" s="4"/>
      <c r="K19" s="4"/>
      <c r="L19" s="4"/>
      <c r="M19" s="4"/>
    </row>
    <row r="20" spans="1:15" x14ac:dyDescent="0.4">
      <c r="A20" s="43" t="s">
        <v>20</v>
      </c>
      <c r="B20" s="44"/>
      <c r="C20" s="44"/>
      <c r="D20" s="45"/>
      <c r="E20" s="45"/>
      <c r="F20" s="46">
        <v>300000</v>
      </c>
      <c r="H20" s="43" t="s">
        <v>20</v>
      </c>
      <c r="I20" s="4"/>
      <c r="J20" s="4"/>
      <c r="K20" s="4"/>
      <c r="L20" s="4"/>
      <c r="M20" s="73">
        <f>F20</f>
        <v>300000</v>
      </c>
      <c r="O20" s="4"/>
    </row>
    <row r="21" spans="1:15" ht="27.75" x14ac:dyDescent="0.4">
      <c r="A21" s="43" t="s">
        <v>21</v>
      </c>
      <c r="B21" s="44"/>
      <c r="C21" s="44"/>
      <c r="D21" s="45"/>
      <c r="E21" s="45"/>
      <c r="F21" s="46">
        <v>225000</v>
      </c>
      <c r="H21" s="43" t="s">
        <v>21</v>
      </c>
      <c r="I21" s="4"/>
      <c r="J21" s="4"/>
      <c r="K21" s="4"/>
      <c r="L21" s="4"/>
      <c r="M21" s="73">
        <f>F21</f>
        <v>225000</v>
      </c>
      <c r="O21" s="4"/>
    </row>
    <row r="22" spans="1:15" x14ac:dyDescent="0.4">
      <c r="A22" s="8"/>
      <c r="B22" s="10"/>
      <c r="C22" s="10"/>
      <c r="D22" s="3"/>
      <c r="E22" s="3"/>
      <c r="F22" s="5"/>
      <c r="I22" s="4"/>
      <c r="J22" s="4"/>
      <c r="K22" s="4"/>
      <c r="L22" s="4"/>
      <c r="M22" s="4"/>
    </row>
    <row r="23" spans="1:15" x14ac:dyDescent="0.4">
      <c r="A23" s="6" t="s">
        <v>10</v>
      </c>
      <c r="B23" s="7"/>
      <c r="C23" s="7"/>
      <c r="D23" s="7">
        <f>SUM(D12:D21)</f>
        <v>246924</v>
      </c>
      <c r="E23" s="7">
        <f>SUM(E12:E21)</f>
        <v>97000</v>
      </c>
      <c r="F23" s="7">
        <f>SUM(F12:F21)</f>
        <v>605000</v>
      </c>
      <c r="H23" s="87" t="s">
        <v>10</v>
      </c>
      <c r="I23" s="55">
        <f>SUM(I12:I22)</f>
        <v>132041.6704</v>
      </c>
      <c r="J23" s="55">
        <f>SUM(J12:J22)</f>
        <v>77000</v>
      </c>
      <c r="K23" s="55">
        <f t="shared" ref="K23" si="2">SUM(K12:K22)</f>
        <v>60000</v>
      </c>
      <c r="M23" s="69">
        <f>SUM(M12:M22)</f>
        <v>545000</v>
      </c>
    </row>
    <row r="24" spans="1:15" x14ac:dyDescent="0.4">
      <c r="A24" s="36" t="s">
        <v>65</v>
      </c>
      <c r="B24" s="37"/>
      <c r="C24" s="37"/>
      <c r="D24" s="37"/>
      <c r="E24" s="37"/>
      <c r="F24" s="37"/>
      <c r="H24" s="36" t="s">
        <v>65</v>
      </c>
      <c r="I24" s="37"/>
      <c r="J24" s="37"/>
      <c r="K24" s="37"/>
      <c r="L24" s="37"/>
      <c r="M24" s="37"/>
    </row>
    <row r="25" spans="1:15" ht="54.4" x14ac:dyDescent="0.4">
      <c r="A25" s="12" t="s">
        <v>3</v>
      </c>
      <c r="B25" s="12" t="s">
        <v>4</v>
      </c>
      <c r="C25" s="12" t="s">
        <v>5</v>
      </c>
      <c r="D25" s="12" t="s">
        <v>6</v>
      </c>
      <c r="E25" s="12" t="s">
        <v>0</v>
      </c>
      <c r="F25" s="2" t="s">
        <v>1</v>
      </c>
      <c r="H25" s="49" t="s">
        <v>3</v>
      </c>
      <c r="I25" s="49" t="s">
        <v>47</v>
      </c>
      <c r="J25" s="49" t="s">
        <v>48</v>
      </c>
      <c r="K25" s="49" t="s">
        <v>51</v>
      </c>
      <c r="L25" s="49" t="s">
        <v>50</v>
      </c>
      <c r="M25" s="58" t="s">
        <v>49</v>
      </c>
    </row>
    <row r="26" spans="1:15" ht="27.75" x14ac:dyDescent="0.4">
      <c r="A26" s="38" t="s">
        <v>22</v>
      </c>
      <c r="B26" s="41">
        <v>20998</v>
      </c>
      <c r="C26" s="42">
        <v>15650</v>
      </c>
      <c r="D26" s="42">
        <f>SUM(B26:C26)</f>
        <v>36648</v>
      </c>
      <c r="E26" s="42"/>
      <c r="F26" s="41"/>
      <c r="H26" s="38" t="s">
        <v>22</v>
      </c>
      <c r="I26" s="71">
        <f>(D26/12)*10</f>
        <v>30540</v>
      </c>
      <c r="J26" s="4"/>
      <c r="K26" s="4"/>
      <c r="L26" s="23" t="s">
        <v>70</v>
      </c>
      <c r="M26" s="4"/>
      <c r="O26" s="4"/>
    </row>
    <row r="27" spans="1:15" x14ac:dyDescent="0.4">
      <c r="A27" s="38" t="s">
        <v>23</v>
      </c>
      <c r="B27" s="41"/>
      <c r="C27" s="42"/>
      <c r="D27" s="42"/>
      <c r="E27" s="42">
        <v>510257</v>
      </c>
      <c r="F27" s="41"/>
      <c r="H27" s="38" t="s">
        <v>23</v>
      </c>
      <c r="I27" s="4"/>
      <c r="J27" s="71">
        <f>E27</f>
        <v>510257</v>
      </c>
      <c r="K27" s="4"/>
      <c r="L27" s="4"/>
      <c r="M27" s="4"/>
      <c r="O27" s="4"/>
    </row>
    <row r="28" spans="1:15" x14ac:dyDescent="0.4">
      <c r="A28" s="38" t="s">
        <v>24</v>
      </c>
      <c r="B28" s="41"/>
      <c r="C28" s="42"/>
      <c r="D28" s="42"/>
      <c r="E28" s="42">
        <v>78082</v>
      </c>
      <c r="F28" s="41"/>
      <c r="H28" s="38" t="s">
        <v>24</v>
      </c>
      <c r="I28" s="4"/>
      <c r="J28" s="71">
        <f>E28</f>
        <v>78082</v>
      </c>
      <c r="K28" s="4"/>
      <c r="L28" s="4"/>
      <c r="M28" s="4"/>
      <c r="O28" s="4"/>
    </row>
    <row r="29" spans="1:15" x14ac:dyDescent="0.4">
      <c r="A29" s="38" t="s">
        <v>25</v>
      </c>
      <c r="B29" s="41"/>
      <c r="C29" s="42"/>
      <c r="D29" s="42"/>
      <c r="E29" s="42">
        <v>90793</v>
      </c>
      <c r="F29" s="41"/>
      <c r="H29" s="38" t="s">
        <v>25</v>
      </c>
      <c r="I29" s="4"/>
      <c r="J29" s="71">
        <f>E29</f>
        <v>90793</v>
      </c>
      <c r="K29" s="4"/>
      <c r="L29" s="4"/>
      <c r="M29" s="4"/>
      <c r="O29" s="4"/>
    </row>
    <row r="30" spans="1:15" x14ac:dyDescent="0.4">
      <c r="A30" s="38" t="s">
        <v>26</v>
      </c>
      <c r="B30" s="39"/>
      <c r="C30" s="40"/>
      <c r="D30" s="40"/>
      <c r="E30" s="40">
        <v>98056</v>
      </c>
      <c r="F30" s="39"/>
      <c r="H30" s="38" t="s">
        <v>26</v>
      </c>
      <c r="I30" s="4"/>
      <c r="J30" s="71">
        <f>E30</f>
        <v>98056</v>
      </c>
      <c r="K30" s="4"/>
      <c r="L30" s="4"/>
      <c r="M30" s="4"/>
      <c r="O30" s="4"/>
    </row>
    <row r="31" spans="1:15" ht="27.75" x14ac:dyDescent="0.4">
      <c r="A31" s="13" t="s">
        <v>27</v>
      </c>
      <c r="B31" s="14"/>
      <c r="C31" s="15"/>
      <c r="D31" s="15"/>
      <c r="E31" s="15">
        <v>95397</v>
      </c>
      <c r="F31" s="14"/>
      <c r="H31" s="13" t="s">
        <v>27</v>
      </c>
      <c r="I31" s="4"/>
      <c r="J31" s="71">
        <f>E31</f>
        <v>95397</v>
      </c>
      <c r="K31" s="4"/>
      <c r="L31" s="4"/>
      <c r="M31" s="4"/>
      <c r="O31" s="4"/>
    </row>
    <row r="32" spans="1:15" ht="27.75" x14ac:dyDescent="0.4">
      <c r="A32" s="38" t="s">
        <v>28</v>
      </c>
      <c r="B32" s="39">
        <v>233479</v>
      </c>
      <c r="C32" s="40">
        <v>174012</v>
      </c>
      <c r="D32" s="40">
        <f t="shared" ref="D32:D33" si="3">SUM(B32:C32)</f>
        <v>407491</v>
      </c>
      <c r="E32" s="40"/>
      <c r="F32" s="39"/>
      <c r="H32" s="38" t="s">
        <v>28</v>
      </c>
      <c r="I32" s="71">
        <f>(D32/12)*7</f>
        <v>237703.08333333334</v>
      </c>
      <c r="J32" s="4"/>
      <c r="K32" s="4"/>
      <c r="L32" s="74" t="s">
        <v>71</v>
      </c>
      <c r="M32" s="4"/>
      <c r="O32" s="4"/>
    </row>
    <row r="33" spans="1:15" ht="27.75" x14ac:dyDescent="0.4">
      <c r="A33" s="38" t="s">
        <v>29</v>
      </c>
      <c r="B33" s="39">
        <v>98789</v>
      </c>
      <c r="C33" s="40">
        <v>73545</v>
      </c>
      <c r="D33" s="40">
        <f t="shared" si="3"/>
        <v>172334</v>
      </c>
      <c r="E33" s="40"/>
      <c r="F33" s="39"/>
      <c r="H33" s="38" t="s">
        <v>29</v>
      </c>
      <c r="I33" s="71">
        <f>(D33/12)*7</f>
        <v>100528.16666666666</v>
      </c>
      <c r="J33" s="4"/>
      <c r="K33" s="4"/>
      <c r="L33" s="74" t="s">
        <v>71</v>
      </c>
      <c r="M33" s="4"/>
      <c r="O33" s="4"/>
    </row>
    <row r="34" spans="1:15" x14ac:dyDescent="0.4">
      <c r="A34" s="38" t="s">
        <v>30</v>
      </c>
      <c r="B34" s="39"/>
      <c r="C34" s="40"/>
      <c r="D34" s="40"/>
      <c r="E34" s="40">
        <v>479105</v>
      </c>
      <c r="F34" s="39"/>
      <c r="H34" s="38" t="s">
        <v>30</v>
      </c>
      <c r="I34" s="4"/>
      <c r="J34" s="71">
        <f t="shared" ref="J34:J39" si="4">E34</f>
        <v>479105</v>
      </c>
      <c r="K34" s="4"/>
      <c r="L34" s="4"/>
      <c r="M34" s="4"/>
      <c r="O34" s="4"/>
    </row>
    <row r="35" spans="1:15" x14ac:dyDescent="0.4">
      <c r="A35" s="38" t="s">
        <v>31</v>
      </c>
      <c r="B35" s="39"/>
      <c r="C35" s="40"/>
      <c r="D35" s="40"/>
      <c r="E35" s="40">
        <v>73315</v>
      </c>
      <c r="F35" s="39"/>
      <c r="H35" s="38" t="s">
        <v>31</v>
      </c>
      <c r="I35" s="4"/>
      <c r="J35" s="71">
        <f t="shared" si="4"/>
        <v>73315</v>
      </c>
      <c r="K35" s="4"/>
      <c r="L35" s="4"/>
      <c r="M35" s="4"/>
      <c r="O35" s="4"/>
    </row>
    <row r="36" spans="1:15" x14ac:dyDescent="0.4">
      <c r="A36" s="38" t="s">
        <v>32</v>
      </c>
      <c r="B36" s="39"/>
      <c r="C36" s="40"/>
      <c r="D36" s="40"/>
      <c r="E36" s="40">
        <v>85250</v>
      </c>
      <c r="F36" s="39"/>
      <c r="H36" s="38" t="s">
        <v>32</v>
      </c>
      <c r="I36" s="4"/>
      <c r="J36" s="71">
        <f t="shared" si="4"/>
        <v>85250</v>
      </c>
      <c r="K36" s="4"/>
      <c r="L36" s="4"/>
      <c r="M36" s="4"/>
      <c r="O36" s="4"/>
    </row>
    <row r="37" spans="1:15" x14ac:dyDescent="0.4">
      <c r="A37" s="38" t="s">
        <v>33</v>
      </c>
      <c r="B37" s="39"/>
      <c r="C37" s="40"/>
      <c r="D37" s="40"/>
      <c r="E37" s="40">
        <v>92070</v>
      </c>
      <c r="F37" s="39"/>
      <c r="H37" s="38" t="s">
        <v>33</v>
      </c>
      <c r="I37" s="4"/>
      <c r="J37" s="71">
        <f t="shared" si="4"/>
        <v>92070</v>
      </c>
      <c r="K37" s="4"/>
      <c r="L37" s="4"/>
      <c r="M37" s="4"/>
      <c r="O37" s="4"/>
    </row>
    <row r="38" spans="1:15" x14ac:dyDescent="0.4">
      <c r="A38" s="38" t="s">
        <v>34</v>
      </c>
      <c r="B38" s="39"/>
      <c r="C38" s="40"/>
      <c r="D38" s="40"/>
      <c r="E38" s="40">
        <v>225958</v>
      </c>
      <c r="F38" s="39"/>
      <c r="H38" s="38" t="s">
        <v>34</v>
      </c>
      <c r="I38" s="4"/>
      <c r="J38" s="71">
        <f t="shared" si="4"/>
        <v>225958</v>
      </c>
      <c r="K38" s="4"/>
      <c r="L38" s="4"/>
      <c r="M38" s="4"/>
      <c r="O38" s="4"/>
    </row>
    <row r="39" spans="1:15" x14ac:dyDescent="0.4">
      <c r="A39" s="13" t="s">
        <v>35</v>
      </c>
      <c r="B39" s="14"/>
      <c r="C39" s="14"/>
      <c r="D39" s="14"/>
      <c r="E39" s="14">
        <v>100000</v>
      </c>
      <c r="F39" s="14"/>
      <c r="H39" s="13" t="s">
        <v>35</v>
      </c>
      <c r="I39" s="4"/>
      <c r="J39" s="71">
        <f t="shared" si="4"/>
        <v>100000</v>
      </c>
      <c r="K39" s="4"/>
      <c r="L39" s="4" t="s">
        <v>67</v>
      </c>
      <c r="M39" s="4"/>
      <c r="O39" s="4"/>
    </row>
    <row r="40" spans="1:15" x14ac:dyDescent="0.4">
      <c r="A40" s="56" t="s">
        <v>36</v>
      </c>
      <c r="B40" s="57"/>
      <c r="C40" s="57"/>
      <c r="D40" s="57"/>
      <c r="E40" s="57">
        <v>22000</v>
      </c>
      <c r="F40" s="57"/>
      <c r="H40" s="56" t="s">
        <v>36</v>
      </c>
      <c r="I40" s="4"/>
      <c r="J40" s="4"/>
      <c r="K40" s="4"/>
      <c r="L40" s="4"/>
      <c r="M40" s="4"/>
      <c r="O40" s="4"/>
    </row>
    <row r="41" spans="1:15" x14ac:dyDescent="0.4">
      <c r="A41" s="4"/>
      <c r="B41" s="4"/>
      <c r="C41" s="14"/>
      <c r="D41" s="14"/>
      <c r="F41" s="14"/>
      <c r="I41" s="4"/>
      <c r="J41" s="4"/>
      <c r="K41" s="4"/>
      <c r="L41" s="4"/>
      <c r="M41" s="4"/>
      <c r="O41" s="4"/>
    </row>
    <row r="42" spans="1:15" x14ac:dyDescent="0.4">
      <c r="A42" s="77" t="s">
        <v>10</v>
      </c>
      <c r="B42" s="78"/>
      <c r="C42" s="78"/>
      <c r="D42" s="78">
        <f>SUM(D26:D41)</f>
        <v>616473</v>
      </c>
      <c r="E42" s="78">
        <f>SUM(E26:E40)</f>
        <v>1950283</v>
      </c>
      <c r="F42" s="78">
        <f>SUM(F26:F41)</f>
        <v>0</v>
      </c>
      <c r="H42" s="87" t="s">
        <v>10</v>
      </c>
      <c r="I42" s="79">
        <f>SUM(I26:I41)</f>
        <v>368771.25</v>
      </c>
      <c r="J42" s="79">
        <f t="shared" ref="J42:K42" si="5">SUM(J26:J41)</f>
        <v>1928283</v>
      </c>
      <c r="K42" s="79">
        <f t="shared" si="5"/>
        <v>0</v>
      </c>
      <c r="L42" s="80"/>
      <c r="M42" s="81">
        <f>SUM(M31:M41)</f>
        <v>0</v>
      </c>
    </row>
    <row r="43" spans="1:15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5" ht="15.75" x14ac:dyDescent="0.5">
      <c r="A44" s="82" t="s">
        <v>2</v>
      </c>
      <c r="B44" s="83"/>
      <c r="C44" s="83"/>
      <c r="D44" s="84">
        <v>-334637</v>
      </c>
      <c r="E44" s="84">
        <v>-957583</v>
      </c>
      <c r="F44" s="83"/>
      <c r="G44" s="4"/>
      <c r="H44" s="4"/>
      <c r="I44" s="70">
        <f>D44</f>
        <v>-334637</v>
      </c>
      <c r="J44" s="70">
        <f>E44</f>
        <v>-957583</v>
      </c>
      <c r="K44" s="4"/>
      <c r="L44" s="4"/>
      <c r="M44" s="4"/>
    </row>
    <row r="45" spans="1:15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5" x14ac:dyDescent="0.4">
      <c r="A46" s="6" t="s">
        <v>37</v>
      </c>
      <c r="B46" s="7"/>
      <c r="C46" s="7"/>
      <c r="D46" s="7">
        <f t="shared" ref="D46:F46" si="6">D42+D44</f>
        <v>281836</v>
      </c>
      <c r="E46" s="7">
        <f t="shared" si="6"/>
        <v>992700</v>
      </c>
      <c r="F46" s="7">
        <f t="shared" si="6"/>
        <v>0</v>
      </c>
      <c r="G46" s="4"/>
      <c r="H46" s="87" t="s">
        <v>37</v>
      </c>
      <c r="I46" s="75">
        <f>SUM(I42:I45)</f>
        <v>34134.25</v>
      </c>
      <c r="J46" s="75">
        <f t="shared" ref="J46:K46" si="7">SUM(J42:J45)</f>
        <v>970700</v>
      </c>
      <c r="K46" s="75">
        <f t="shared" si="7"/>
        <v>0</v>
      </c>
      <c r="L46" s="4"/>
      <c r="M46" s="4"/>
    </row>
    <row r="47" spans="1:15" x14ac:dyDescent="0.4">
      <c r="A47" s="36" t="s">
        <v>44</v>
      </c>
      <c r="B47" s="35"/>
      <c r="C47" s="35"/>
      <c r="D47" s="35"/>
      <c r="E47" s="35"/>
      <c r="F47" s="35"/>
      <c r="H47" s="36" t="s">
        <v>44</v>
      </c>
      <c r="I47" s="37"/>
      <c r="J47" s="37"/>
      <c r="K47" s="37"/>
      <c r="L47" s="37"/>
      <c r="M47" s="37"/>
    </row>
    <row r="48" spans="1:15" ht="54.4" x14ac:dyDescent="0.4">
      <c r="A48" s="12" t="s">
        <v>3</v>
      </c>
      <c r="B48" s="12" t="s">
        <v>4</v>
      </c>
      <c r="C48" s="12" t="s">
        <v>5</v>
      </c>
      <c r="D48" s="12" t="s">
        <v>6</v>
      </c>
      <c r="E48" s="12" t="s">
        <v>0</v>
      </c>
      <c r="F48" s="12" t="s">
        <v>1</v>
      </c>
      <c r="H48" s="49" t="s">
        <v>3</v>
      </c>
      <c r="I48" s="49" t="s">
        <v>47</v>
      </c>
      <c r="J48" s="49" t="s">
        <v>48</v>
      </c>
      <c r="K48" s="49" t="s">
        <v>51</v>
      </c>
      <c r="L48" s="49" t="s">
        <v>50</v>
      </c>
      <c r="M48" s="58" t="s">
        <v>49</v>
      </c>
    </row>
    <row r="49" spans="1:15" ht="27.75" x14ac:dyDescent="0.4">
      <c r="A49" s="13" t="s">
        <v>38</v>
      </c>
      <c r="B49" s="16">
        <v>72000</v>
      </c>
      <c r="C49" s="16">
        <v>53661</v>
      </c>
      <c r="D49" s="25">
        <f>SUM(B49:C49)</f>
        <v>125661</v>
      </c>
      <c r="E49" s="25"/>
      <c r="F49" s="16"/>
      <c r="H49" s="13" t="s">
        <v>38</v>
      </c>
      <c r="I49" s="71">
        <f>(58422+58422*0.7243)/12*10</f>
        <v>83947.545499999993</v>
      </c>
      <c r="J49" s="4"/>
      <c r="K49" s="4"/>
      <c r="L49" s="74" t="s">
        <v>70</v>
      </c>
      <c r="M49" s="4"/>
      <c r="O49" s="74" t="s">
        <v>75</v>
      </c>
    </row>
    <row r="50" spans="1:15" ht="27.75" x14ac:dyDescent="0.4">
      <c r="A50" s="13" t="s">
        <v>39</v>
      </c>
      <c r="B50" s="16">
        <v>52000</v>
      </c>
      <c r="C50" s="16">
        <v>38755</v>
      </c>
      <c r="D50" s="25">
        <f>SUM(B50:C50)</f>
        <v>90755</v>
      </c>
      <c r="E50" s="26"/>
      <c r="F50" s="17"/>
      <c r="H50" s="13" t="s">
        <v>39</v>
      </c>
      <c r="I50" s="71">
        <f>(48261+48261*0.7243)/12*11</f>
        <v>76281.738775000005</v>
      </c>
      <c r="J50" s="4"/>
      <c r="K50" s="4"/>
      <c r="L50" s="74" t="s">
        <v>69</v>
      </c>
      <c r="M50" s="4"/>
      <c r="O50" s="74" t="s">
        <v>75</v>
      </c>
    </row>
    <row r="51" spans="1:15" x14ac:dyDescent="0.4">
      <c r="A51" s="13"/>
      <c r="B51" s="25"/>
      <c r="C51" s="24"/>
      <c r="D51" s="25"/>
      <c r="E51" s="25"/>
      <c r="F51" s="27"/>
      <c r="I51" s="4"/>
      <c r="J51" s="4"/>
      <c r="K51" s="4"/>
      <c r="L51" s="4"/>
      <c r="M51" s="4"/>
    </row>
    <row r="52" spans="1:15" x14ac:dyDescent="0.4">
      <c r="A52" s="31" t="s">
        <v>10</v>
      </c>
      <c r="B52" s="31"/>
      <c r="C52" s="31"/>
      <c r="D52" s="32">
        <f>SUM(D49:D51)</f>
        <v>216416</v>
      </c>
      <c r="E52" s="32">
        <f>SUM(E49:E51)</f>
        <v>0</v>
      </c>
      <c r="F52" s="32">
        <f>SUM(F49:F51)</f>
        <v>0</v>
      </c>
      <c r="H52" s="87" t="s">
        <v>10</v>
      </c>
      <c r="I52" s="75">
        <f>SUM(I49:I51)</f>
        <v>160229.28427499998</v>
      </c>
      <c r="J52" s="75">
        <f t="shared" ref="J52:K52" si="8">SUM(J49:J51)</f>
        <v>0</v>
      </c>
      <c r="K52" s="75">
        <f t="shared" si="8"/>
        <v>0</v>
      </c>
      <c r="L52" s="4"/>
      <c r="M52" s="76">
        <f>SUM(M41:M51)</f>
        <v>0</v>
      </c>
    </row>
    <row r="53" spans="1:15" x14ac:dyDescent="0.4">
      <c r="A53" s="36" t="s">
        <v>43</v>
      </c>
      <c r="B53" s="37"/>
      <c r="C53" s="37"/>
      <c r="D53" s="37"/>
      <c r="E53" s="37"/>
      <c r="F53" s="37"/>
      <c r="H53" s="36" t="s">
        <v>43</v>
      </c>
      <c r="I53" s="37"/>
      <c r="J53" s="37"/>
      <c r="K53" s="37"/>
      <c r="L53" s="37"/>
      <c r="M53" s="37"/>
    </row>
    <row r="54" spans="1:15" ht="54.4" x14ac:dyDescent="0.4">
      <c r="A54" s="2" t="s">
        <v>3</v>
      </c>
      <c r="B54" s="12" t="s">
        <v>4</v>
      </c>
      <c r="C54" s="12" t="s">
        <v>5</v>
      </c>
      <c r="D54" s="2" t="s">
        <v>6</v>
      </c>
      <c r="E54" s="2" t="s">
        <v>0</v>
      </c>
      <c r="F54" s="2" t="s">
        <v>1</v>
      </c>
      <c r="H54" s="49" t="s">
        <v>3</v>
      </c>
      <c r="I54" s="49" t="s">
        <v>47</v>
      </c>
      <c r="J54" s="49" t="s">
        <v>48</v>
      </c>
      <c r="K54" s="49" t="s">
        <v>51</v>
      </c>
      <c r="L54" s="49" t="s">
        <v>50</v>
      </c>
      <c r="M54" s="58" t="s">
        <v>49</v>
      </c>
    </row>
    <row r="55" spans="1:15" ht="27.75" x14ac:dyDescent="0.4">
      <c r="A55" s="18" t="s">
        <v>40</v>
      </c>
      <c r="B55" s="16">
        <v>89027</v>
      </c>
      <c r="C55" s="16">
        <v>65239</v>
      </c>
      <c r="D55" s="24">
        <f>SUM(B55:C55)</f>
        <v>154266</v>
      </c>
      <c r="E55" s="25"/>
      <c r="F55" s="16"/>
      <c r="H55" s="18" t="s">
        <v>40</v>
      </c>
      <c r="I55" s="71">
        <f>(68581+68581*0.7243)/12*10</f>
        <v>98545.181916666683</v>
      </c>
      <c r="J55" s="4"/>
      <c r="K55" s="4"/>
      <c r="L55" s="74" t="s">
        <v>70</v>
      </c>
      <c r="M55" s="4"/>
      <c r="O55" s="74" t="s">
        <v>75</v>
      </c>
    </row>
    <row r="56" spans="1:15" x14ac:dyDescent="0.4">
      <c r="A56" s="13"/>
      <c r="B56" s="25"/>
      <c r="C56" s="24"/>
      <c r="D56" s="25"/>
      <c r="E56" s="25"/>
      <c r="F56" s="27"/>
      <c r="I56" s="4"/>
      <c r="J56" s="4"/>
      <c r="K56" s="4"/>
      <c r="L56" s="4"/>
      <c r="M56" s="4"/>
    </row>
    <row r="57" spans="1:15" x14ac:dyDescent="0.4">
      <c r="A57" s="31" t="s">
        <v>10</v>
      </c>
      <c r="B57" s="31"/>
      <c r="C57" s="31"/>
      <c r="D57" s="32">
        <f>SUM(D55:D56)</f>
        <v>154266</v>
      </c>
      <c r="E57" s="32">
        <f>SUM(E55:E56)</f>
        <v>0</v>
      </c>
      <c r="F57" s="32">
        <f>SUM(F55:F56)</f>
        <v>0</v>
      </c>
      <c r="H57" s="87" t="s">
        <v>10</v>
      </c>
      <c r="I57" s="75">
        <f>SUM(I55:I56)</f>
        <v>98545.181916666683</v>
      </c>
      <c r="J57" s="75">
        <f t="shared" ref="J57:K57" si="9">SUM(J55:J56)</f>
        <v>0</v>
      </c>
      <c r="K57" s="75">
        <f t="shared" si="9"/>
        <v>0</v>
      </c>
      <c r="L57" s="4"/>
      <c r="M57" s="76">
        <f>SUM(M46:M56)</f>
        <v>0</v>
      </c>
    </row>
    <row r="60" spans="1:15" x14ac:dyDescent="0.4">
      <c r="A60" s="47" t="s">
        <v>45</v>
      </c>
      <c r="B60" s="47"/>
      <c r="C60" s="47"/>
      <c r="D60" s="48">
        <f>D9+D23+D46+D52+D57</f>
        <v>899442</v>
      </c>
      <c r="E60" s="48">
        <f>E9+E23+E46+E52+E57</f>
        <v>1135550</v>
      </c>
      <c r="F60" s="48">
        <f>F9+F23+F46+F52+F57</f>
        <v>639624</v>
      </c>
      <c r="H60" s="47" t="s">
        <v>45</v>
      </c>
      <c r="I60" s="48">
        <f>I9+I23+I46+I52+I57</f>
        <v>424950.38659166667</v>
      </c>
      <c r="J60" s="48">
        <f t="shared" ref="J60:M60" si="10">J9+J23+J46+J52+J57</f>
        <v>1093550</v>
      </c>
      <c r="K60" s="48">
        <f t="shared" si="10"/>
        <v>68009</v>
      </c>
      <c r="L60" s="50"/>
      <c r="M60" s="48">
        <f t="shared" si="10"/>
        <v>571615</v>
      </c>
    </row>
  </sheetData>
  <mergeCells count="2">
    <mergeCell ref="A1:F1"/>
    <mergeCell ref="H1:M1"/>
  </mergeCells>
  <printOptions gridLines="1"/>
  <pageMargins left="0.2" right="0.2" top="0.5" bottom="0.25" header="0.3" footer="0.3"/>
  <pageSetup paperSize="17" scale="59" orientation="landscape" r:id="rId1"/>
  <headerFooter>
    <oddFooter>&amp;R&amp;D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3" ma:contentTypeDescription="Create a new document." ma:contentTypeScope="" ma:versionID="d3cf23fe77fa49d9a7a22fe12c70c469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e70ad7842af09dee518620d15841ec41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169DD6-9093-48EA-9BE0-16F005C74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23C73-3AE9-459D-8EB1-03CC83FD5C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A7DF04-2049-46F0-9E38-BF171B1B26A1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3157ccd-cfd1-435b-b54a-77ed15165e25"/>
    <ds:schemaRef ds:uri="fce1a9b3-876c-481d-9ebf-ee1ba0063a5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FY22 IPC Approval Summary</vt:lpstr>
      <vt:lpstr>FY22 Positions Approved</vt:lpstr>
      <vt:lpstr>FY22 Requested &amp; Approved List</vt:lpstr>
      <vt:lpstr>'FY22 IPC Approval Summary'!Print_Area</vt:lpstr>
      <vt:lpstr>'FY22 Positions Approved'!Print_Titles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Bucher, Lisa (Budget)</dc:creator>
  <cp:keywords/>
  <dc:description/>
  <cp:lastModifiedBy>Bucher, Lisa (Budget)</cp:lastModifiedBy>
  <cp:revision/>
  <cp:lastPrinted>2021-09-07T20:52:46Z</cp:lastPrinted>
  <dcterms:created xsi:type="dcterms:W3CDTF">2021-04-21T13:37:07Z</dcterms:created>
  <dcterms:modified xsi:type="dcterms:W3CDTF">2021-09-07T20:53:46Z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</Properties>
</file>