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\Budget FY20\Traditional FY20 Budget Process\Reductions for Budget Request\"/>
    </mc:Choice>
  </mc:AlternateContent>
  <bookViews>
    <workbookView xWindow="0" yWindow="0" windowWidth="23040" windowHeight="9615" tabRatio="653"/>
  </bookViews>
  <sheets>
    <sheet name="FY20 Est Reduction Targets" sheetId="41" r:id="rId1"/>
    <sheet name="D-5 Rev 6-8-18" sheetId="42" r:id="rId2"/>
  </sheets>
  <externalReferences>
    <externalReference r:id="rId3"/>
  </externalReferences>
  <definedNames>
    <definedName name="_xlnm.Print_Area" localSheetId="1">'D-5 Rev 6-8-18'!$A$1:$K$57</definedName>
  </definedNames>
  <calcPr calcId="162913"/>
</workbook>
</file>

<file path=xl/calcChain.xml><?xml version="1.0" encoding="utf-8"?>
<calcChain xmlns="http://schemas.openxmlformats.org/spreadsheetml/2006/main">
  <c r="D28" i="41" l="1"/>
  <c r="D27" i="41"/>
  <c r="D26" i="41"/>
  <c r="D25" i="41"/>
  <c r="D24" i="41"/>
  <c r="D23" i="41"/>
  <c r="D22" i="41"/>
  <c r="D21" i="41"/>
  <c r="D20" i="41"/>
  <c r="D19" i="41"/>
  <c r="C8" i="41" l="1"/>
  <c r="C7" i="41"/>
  <c r="J47" i="42"/>
  <c r="J46" i="42"/>
  <c r="H46" i="42"/>
  <c r="I39" i="42"/>
  <c r="F36" i="42"/>
  <c r="F37" i="42" s="1"/>
  <c r="H34" i="42"/>
  <c r="H36" i="42" s="1"/>
  <c r="H37" i="42" s="1"/>
  <c r="F34" i="42"/>
  <c r="F46" i="42" s="1"/>
  <c r="I33" i="42"/>
  <c r="I34" i="42" s="1"/>
  <c r="H33" i="42"/>
  <c r="G33" i="42"/>
  <c r="G34" i="42" s="1"/>
  <c r="F33" i="42"/>
  <c r="E33" i="42"/>
  <c r="E34" i="42" s="1"/>
  <c r="D33" i="42"/>
  <c r="D34" i="42" s="1"/>
  <c r="I32" i="42"/>
  <c r="C33" i="42" s="1"/>
  <c r="C34" i="42" s="1"/>
  <c r="I27" i="42"/>
  <c r="I24" i="42" s="1"/>
  <c r="I25" i="42" s="1"/>
  <c r="I26" i="42" s="1"/>
  <c r="H26" i="42"/>
  <c r="H25" i="42"/>
  <c r="G25" i="42"/>
  <c r="G26" i="42" s="1"/>
  <c r="D25" i="42"/>
  <c r="D26" i="42" s="1"/>
  <c r="H24" i="42"/>
  <c r="G24" i="42"/>
  <c r="F24" i="42"/>
  <c r="F25" i="42" s="1"/>
  <c r="F26" i="42" s="1"/>
  <c r="D24" i="42"/>
  <c r="C24" i="42"/>
  <c r="C25" i="42" s="1"/>
  <c r="C26" i="42" s="1"/>
  <c r="H22" i="42"/>
  <c r="G22" i="42"/>
  <c r="F22" i="42"/>
  <c r="E22" i="42"/>
  <c r="E24" i="42" s="1"/>
  <c r="E25" i="42" s="1"/>
  <c r="E26" i="42" s="1"/>
  <c r="D22" i="42"/>
  <c r="C22" i="42"/>
  <c r="I20" i="42"/>
  <c r="I22" i="42" s="1"/>
  <c r="I15" i="42"/>
  <c r="F14" i="42"/>
  <c r="F13" i="42"/>
  <c r="E13" i="42"/>
  <c r="E14" i="42" s="1"/>
  <c r="I12" i="42"/>
  <c r="I13" i="42" s="1"/>
  <c r="I14" i="42" s="1"/>
  <c r="F12" i="42"/>
  <c r="E12" i="42"/>
  <c r="D12" i="42"/>
  <c r="D13" i="42" s="1"/>
  <c r="D14" i="42" s="1"/>
  <c r="I10" i="42"/>
  <c r="H10" i="42"/>
  <c r="H12" i="42" s="1"/>
  <c r="H13" i="42" s="1"/>
  <c r="H14" i="42" s="1"/>
  <c r="G10" i="42"/>
  <c r="G12" i="42" s="1"/>
  <c r="G13" i="42" s="1"/>
  <c r="G14" i="42" s="1"/>
  <c r="F10" i="42"/>
  <c r="E10" i="42"/>
  <c r="D10" i="42"/>
  <c r="C10" i="42"/>
  <c r="C12" i="42" s="1"/>
  <c r="C13" i="42" s="1"/>
  <c r="C14" i="42" s="1"/>
  <c r="I8" i="42"/>
  <c r="I36" i="42" l="1"/>
  <c r="I37" i="42" s="1"/>
  <c r="I46" i="42"/>
  <c r="C36" i="42"/>
  <c r="C37" i="42" s="1"/>
  <c r="C46" i="42"/>
  <c r="E36" i="42"/>
  <c r="E37" i="42" s="1"/>
  <c r="E46" i="42"/>
  <c r="H48" i="42"/>
  <c r="H47" i="42"/>
  <c r="H38" i="42"/>
  <c r="F47" i="42"/>
  <c r="F48" i="42" s="1"/>
  <c r="F38" i="42"/>
  <c r="G46" i="42"/>
  <c r="G36" i="42"/>
  <c r="G37" i="42" s="1"/>
  <c r="D36" i="42"/>
  <c r="D37" i="42" s="1"/>
  <c r="D46" i="42"/>
  <c r="G47" i="42" l="1"/>
  <c r="G48" i="42" s="1"/>
  <c r="G38" i="42"/>
  <c r="C48" i="42"/>
  <c r="I48" i="42"/>
  <c r="D47" i="42"/>
  <c r="D48" i="42" s="1"/>
  <c r="D38" i="42"/>
  <c r="E47" i="42"/>
  <c r="E48" i="42" s="1"/>
  <c r="E38" i="42"/>
  <c r="C47" i="42"/>
  <c r="C38" i="42"/>
  <c r="I47" i="42"/>
  <c r="I38" i="42"/>
  <c r="D29" i="41" l="1"/>
  <c r="C9" i="41"/>
  <c r="C11" i="41" s="1"/>
  <c r="C12" i="41" l="1"/>
  <c r="C30" i="41"/>
  <c r="C23" i="41" l="1"/>
  <c r="C20" i="41"/>
  <c r="C21" i="41"/>
  <c r="C22" i="41"/>
  <c r="C24" i="41"/>
  <c r="C27" i="41"/>
  <c r="C28" i="41"/>
  <c r="C26" i="41"/>
  <c r="C25" i="41"/>
  <c r="C19" i="41"/>
  <c r="C29" i="41" l="1"/>
</calcChain>
</file>

<file path=xl/sharedStrings.xml><?xml version="1.0" encoding="utf-8"?>
<sst xmlns="http://schemas.openxmlformats.org/spreadsheetml/2006/main" count="76" uniqueCount="50">
  <si>
    <t>GF Appropriation</t>
  </si>
  <si>
    <t>Fringe Allocation</t>
  </si>
  <si>
    <t xml:space="preserve">    Total </t>
  </si>
  <si>
    <t xml:space="preserve">  5% GF Reduction</t>
  </si>
  <si>
    <t>Academic Affairs</t>
  </si>
  <si>
    <t>Chief Admin. Office</t>
  </si>
  <si>
    <t>Chief Financial Office</t>
  </si>
  <si>
    <t>Human Resource</t>
  </si>
  <si>
    <t>Instit. Advancement</t>
  </si>
  <si>
    <t>President</t>
  </si>
  <si>
    <t>Student Affairs</t>
  </si>
  <si>
    <t xml:space="preserve">  3% GF Reduction</t>
  </si>
  <si>
    <t>Reduction Plan Targets for FY 2020</t>
  </si>
  <si>
    <t>Est. FY20</t>
  </si>
  <si>
    <t>(D-5 FY19); 6/8/18</t>
  </si>
  <si>
    <t>Estimate Reduction Plan 3% Target for FY 2020</t>
  </si>
  <si>
    <t>Est. FY20 GF Est. 3% Reduction</t>
  </si>
  <si>
    <t>Using Est. Division Allocation of DPS/OE from FY19  Spending Plan*</t>
  </si>
  <si>
    <t>Connecticut State Universities</t>
  </si>
  <si>
    <t>General Fund and Fringe Paid By State</t>
  </si>
  <si>
    <t xml:space="preserve">Attachment D-5 </t>
  </si>
  <si>
    <t>DRAFT 6-8-18</t>
  </si>
  <si>
    <t>SO/SW</t>
  </si>
  <si>
    <t>FY19 Preliminary Allocation based on Gov's proposed budget</t>
  </si>
  <si>
    <t>CCSU</t>
  </si>
  <si>
    <t>ECSU</t>
  </si>
  <si>
    <t>SCSU</t>
  </si>
  <si>
    <t>WCSU</t>
  </si>
  <si>
    <t>Office</t>
  </si>
  <si>
    <t>Mandates</t>
  </si>
  <si>
    <t>Total</t>
  </si>
  <si>
    <t xml:space="preserve">State Appropriation </t>
  </si>
  <si>
    <t>State Appropriation to worksheet 7B</t>
  </si>
  <si>
    <t>Fringe Paid by State with Proj rate 92.55%</t>
  </si>
  <si>
    <t>Total Fringe Paid by State to worksheet 7B</t>
  </si>
  <si>
    <t>FY18 Net Funds</t>
  </si>
  <si>
    <t>Revised FY19 Preliminary Allocation with RSA Adjustment</t>
  </si>
  <si>
    <t>Fringe Paid by State with Proj rate 97%</t>
  </si>
  <si>
    <t>Revised 6-8-18</t>
  </si>
  <si>
    <t xml:space="preserve"> FY19 Allocation with Reduction</t>
  </si>
  <si>
    <t>Hiring Reduction ($691,517)</t>
  </si>
  <si>
    <t>Variance</t>
  </si>
  <si>
    <t>FY19 Allocation with Reduction vs. Preliminary</t>
  </si>
  <si>
    <t>Fringe Benefits</t>
  </si>
  <si>
    <t>Notes:</t>
  </si>
  <si>
    <t>Funding for the IMRP of $450,000 was reduced by $150,000, see additional funds tab.</t>
  </si>
  <si>
    <t>FY19 fringe benefits rate estimated at 97%</t>
  </si>
  <si>
    <t>Chief Information Office</t>
  </si>
  <si>
    <t>Police</t>
  </si>
  <si>
    <t>Event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</si>
</sst>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u val="singleAccounting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1" applyFont="1" applyBorder="1"/>
    <xf numFmtId="0" fontId="4" fillId="0" borderId="0" xfId="1" applyFont="1" applyBorder="1"/>
    <xf numFmtId="10" fontId="4" fillId="0" borderId="0" xfId="1" applyNumberFormat="1" applyFont="1" applyBorder="1"/>
    <xf numFmtId="5" fontId="4" fillId="0" borderId="0" xfId="1" applyNumberFormat="1" applyFont="1" applyBorder="1"/>
    <xf numFmtId="5" fontId="4" fillId="0" borderId="0" xfId="1" applyNumberFormat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5" fontId="4" fillId="0" borderId="3" xfId="1" applyNumberFormat="1" applyFont="1" applyBorder="1"/>
    <xf numFmtId="0" fontId="4" fillId="0" borderId="0" xfId="1" applyFont="1" applyFill="1" applyBorder="1"/>
    <xf numFmtId="5" fontId="4" fillId="0" borderId="0" xfId="1" applyNumberFormat="1" applyFont="1" applyFill="1" applyBorder="1"/>
    <xf numFmtId="10" fontId="4" fillId="0" borderId="0" xfId="1" applyNumberFormat="1" applyFont="1" applyFill="1" applyBorder="1"/>
    <xf numFmtId="0" fontId="6" fillId="0" borderId="0" xfId="1" applyFont="1" applyBorder="1"/>
    <xf numFmtId="0" fontId="4" fillId="0" borderId="0" xfId="1" applyFont="1" applyBorder="1" applyAlignment="1">
      <alignment horizontal="center" wrapText="1"/>
    </xf>
    <xf numFmtId="5" fontId="4" fillId="3" borderId="3" xfId="1" applyNumberFormat="1" applyFont="1" applyFill="1" applyBorder="1"/>
    <xf numFmtId="10" fontId="4" fillId="0" borderId="3" xfId="1" applyNumberFormat="1" applyFont="1" applyBorder="1"/>
    <xf numFmtId="5" fontId="8" fillId="0" borderId="0" xfId="1" applyNumberFormat="1" applyFont="1" applyBorder="1"/>
    <xf numFmtId="9" fontId="4" fillId="0" borderId="0" xfId="3" applyFont="1" applyBorder="1"/>
    <xf numFmtId="0" fontId="9" fillId="0" borderId="0" xfId="1" applyFont="1" applyFill="1"/>
    <xf numFmtId="0" fontId="2" fillId="0" borderId="0" xfId="1" applyFont="1"/>
    <xf numFmtId="5" fontId="4" fillId="2" borderId="0" xfId="1" applyNumberFormat="1" applyFont="1" applyFill="1" applyBorder="1" applyAlignment="1">
      <alignment horizontal="center" wrapText="1"/>
    </xf>
    <xf numFmtId="10" fontId="4" fillId="2" borderId="0" xfId="2" applyNumberFormat="1" applyFont="1" applyFill="1" applyBorder="1"/>
    <xf numFmtId="10" fontId="4" fillId="2" borderId="3" xfId="1" applyNumberFormat="1" applyFont="1" applyFill="1" applyBorder="1"/>
    <xf numFmtId="41" fontId="12" fillId="0" borderId="0" xfId="0" applyNumberFormat="1" applyFont="1"/>
    <xf numFmtId="41" fontId="0" fillId="0" borderId="0" xfId="0" applyNumberFormat="1"/>
    <xf numFmtId="41" fontId="0" fillId="0" borderId="0" xfId="0" applyNumberFormat="1" applyFont="1"/>
    <xf numFmtId="0" fontId="0" fillId="0" borderId="0" xfId="0" applyAlignment="1">
      <alignment horizontal="right"/>
    </xf>
    <xf numFmtId="41" fontId="13" fillId="0" borderId="0" xfId="0" applyNumberFormat="1" applyFont="1"/>
    <xf numFmtId="41" fontId="12" fillId="4" borderId="1" xfId="0" applyNumberFormat="1" applyFont="1" applyFill="1" applyBorder="1" applyAlignment="1">
      <alignment horizontal="center"/>
    </xf>
    <xf numFmtId="41" fontId="12" fillId="4" borderId="5" xfId="0" applyNumberFormat="1" applyFont="1" applyFill="1" applyBorder="1" applyAlignment="1">
      <alignment horizontal="center"/>
    </xf>
    <xf numFmtId="41" fontId="12" fillId="4" borderId="6" xfId="0" applyNumberFormat="1" applyFont="1" applyFill="1" applyBorder="1" applyAlignment="1">
      <alignment horizontal="center"/>
    </xf>
    <xf numFmtId="41" fontId="12" fillId="4" borderId="7" xfId="0" applyNumberFormat="1" applyFont="1" applyFill="1" applyBorder="1" applyAlignment="1">
      <alignment horizontal="center"/>
    </xf>
    <xf numFmtId="41" fontId="12" fillId="4" borderId="2" xfId="0" applyNumberFormat="1" applyFont="1" applyFill="1" applyBorder="1" applyAlignment="1">
      <alignment horizontal="center"/>
    </xf>
    <xf numFmtId="41" fontId="10" fillId="0" borderId="0" xfId="0" applyNumberFormat="1" applyFont="1" applyFill="1"/>
    <xf numFmtId="41" fontId="12" fillId="0" borderId="0" xfId="0" applyNumberFormat="1" applyFont="1" applyFill="1"/>
    <xf numFmtId="41" fontId="10" fillId="4" borderId="3" xfId="0" applyNumberFormat="1" applyFont="1" applyFill="1" applyBorder="1"/>
    <xf numFmtId="9" fontId="10" fillId="0" borderId="0" xfId="4" applyFont="1" applyFill="1"/>
    <xf numFmtId="41" fontId="0" fillId="0" borderId="0" xfId="0" applyNumberFormat="1" applyFont="1" applyFill="1"/>
    <xf numFmtId="41" fontId="0" fillId="0" borderId="0" xfId="0" applyNumberFormat="1" applyFill="1"/>
    <xf numFmtId="41" fontId="10" fillId="0" borderId="3" xfId="0" applyNumberFormat="1" applyFont="1" applyFill="1" applyBorder="1"/>
    <xf numFmtId="41" fontId="12" fillId="5" borderId="1" xfId="0" applyNumberFormat="1" applyFont="1" applyFill="1" applyBorder="1" applyAlignment="1">
      <alignment horizontal="center"/>
    </xf>
    <xf numFmtId="41" fontId="12" fillId="5" borderId="5" xfId="0" applyNumberFormat="1" applyFont="1" applyFill="1" applyBorder="1" applyAlignment="1">
      <alignment horizontal="center"/>
    </xf>
    <xf numFmtId="41" fontId="12" fillId="5" borderId="6" xfId="0" applyNumberFormat="1" applyFont="1" applyFill="1" applyBorder="1" applyAlignment="1">
      <alignment horizontal="center"/>
    </xf>
    <xf numFmtId="41" fontId="12" fillId="5" borderId="7" xfId="0" applyNumberFormat="1" applyFont="1" applyFill="1" applyBorder="1" applyAlignment="1">
      <alignment horizontal="center"/>
    </xf>
    <xf numFmtId="41" fontId="12" fillId="5" borderId="2" xfId="0" applyNumberFormat="1" applyFont="1" applyFill="1" applyBorder="1" applyAlignment="1">
      <alignment horizontal="center"/>
    </xf>
    <xf numFmtId="41" fontId="10" fillId="5" borderId="3" xfId="0" applyNumberFormat="1" applyFont="1" applyFill="1" applyBorder="1"/>
    <xf numFmtId="41" fontId="11" fillId="0" borderId="0" xfId="0" applyNumberFormat="1" applyFont="1" applyFill="1"/>
    <xf numFmtId="41" fontId="12" fillId="6" borderId="1" xfId="0" applyNumberFormat="1" applyFont="1" applyFill="1" applyBorder="1" applyAlignment="1">
      <alignment horizontal="center"/>
    </xf>
    <xf numFmtId="41" fontId="12" fillId="6" borderId="5" xfId="0" applyNumberFormat="1" applyFont="1" applyFill="1" applyBorder="1" applyAlignment="1">
      <alignment horizontal="center"/>
    </xf>
    <xf numFmtId="41" fontId="12" fillId="6" borderId="6" xfId="0" applyNumberFormat="1" applyFont="1" applyFill="1" applyBorder="1" applyAlignment="1">
      <alignment horizontal="center"/>
    </xf>
    <xf numFmtId="41" fontId="12" fillId="6" borderId="7" xfId="0" applyNumberFormat="1" applyFont="1" applyFill="1" applyBorder="1" applyAlignment="1">
      <alignment horizontal="center"/>
    </xf>
    <xf numFmtId="41" fontId="12" fillId="6" borderId="2" xfId="0" applyNumberFormat="1" applyFont="1" applyFill="1" applyBorder="1" applyAlignment="1">
      <alignment horizontal="center"/>
    </xf>
    <xf numFmtId="41" fontId="13" fillId="0" borderId="0" xfId="0" applyNumberFormat="1" applyFont="1" applyFill="1"/>
    <xf numFmtId="41" fontId="10" fillId="6" borderId="3" xfId="0" applyNumberFormat="1" applyFont="1" applyFill="1" applyBorder="1"/>
    <xf numFmtId="41" fontId="15" fillId="0" borderId="0" xfId="0" applyNumberFormat="1" applyFont="1"/>
    <xf numFmtId="9" fontId="0" fillId="0" borderId="0" xfId="4" applyFont="1"/>
    <xf numFmtId="41" fontId="12" fillId="0" borderId="0" xfId="0" applyNumberFormat="1" applyFont="1" applyFill="1" applyBorder="1"/>
    <xf numFmtId="41" fontId="0" fillId="0" borderId="0" xfId="0" applyNumberFormat="1" applyBorder="1"/>
    <xf numFmtId="41" fontId="0" fillId="0" borderId="0" xfId="0" applyNumberFormat="1" applyFill="1" applyBorder="1"/>
    <xf numFmtId="164" fontId="0" fillId="0" borderId="0" xfId="5" applyNumberFormat="1" applyFont="1"/>
    <xf numFmtId="164" fontId="0" fillId="0" borderId="8" xfId="4" applyNumberFormat="1" applyFont="1" applyBorder="1"/>
    <xf numFmtId="41" fontId="0" fillId="0" borderId="0" xfId="0" applyNumberFormat="1" applyAlignment="1">
      <alignment horizontal="right"/>
    </xf>
    <xf numFmtId="10" fontId="0" fillId="0" borderId="0" xfId="0" applyNumberFormat="1"/>
    <xf numFmtId="9" fontId="0" fillId="0" borderId="0" xfId="0" applyNumberFormat="1"/>
    <xf numFmtId="41" fontId="4" fillId="0" borderId="0" xfId="1" applyNumberFormat="1" applyFont="1" applyBorder="1"/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41" fontId="14" fillId="6" borderId="1" xfId="0" applyNumberFormat="1" applyFont="1" applyFill="1" applyBorder="1" applyAlignment="1">
      <alignment horizontal="left"/>
    </xf>
    <xf numFmtId="41" fontId="14" fillId="6" borderId="2" xfId="0" applyNumberFormat="1" applyFont="1" applyFill="1" applyBorder="1" applyAlignment="1">
      <alignment horizontal="left"/>
    </xf>
    <xf numFmtId="41" fontId="12" fillId="4" borderId="1" xfId="0" applyNumberFormat="1" applyFont="1" applyFill="1" applyBorder="1" applyAlignment="1">
      <alignment horizontal="center"/>
    </xf>
    <xf numFmtId="41" fontId="12" fillId="4" borderId="2" xfId="0" applyNumberFormat="1" applyFont="1" applyFill="1" applyBorder="1" applyAlignment="1">
      <alignment horizontal="center"/>
    </xf>
    <xf numFmtId="41" fontId="14" fillId="4" borderId="1" xfId="0" applyNumberFormat="1" applyFont="1" applyFill="1" applyBorder="1" applyAlignment="1">
      <alignment horizontal="left"/>
    </xf>
    <xf numFmtId="41" fontId="14" fillId="4" borderId="2" xfId="0" applyNumberFormat="1" applyFont="1" applyFill="1" applyBorder="1" applyAlignment="1">
      <alignment horizontal="left"/>
    </xf>
    <xf numFmtId="41" fontId="12" fillId="5" borderId="1" xfId="0" applyNumberFormat="1" applyFont="1" applyFill="1" applyBorder="1" applyAlignment="1">
      <alignment horizontal="center"/>
    </xf>
    <xf numFmtId="41" fontId="12" fillId="5" borderId="2" xfId="0" applyNumberFormat="1" applyFont="1" applyFill="1" applyBorder="1" applyAlignment="1">
      <alignment horizontal="center"/>
    </xf>
    <xf numFmtId="41" fontId="14" fillId="5" borderId="1" xfId="0" applyNumberFormat="1" applyFont="1" applyFill="1" applyBorder="1" applyAlignment="1">
      <alignment horizontal="left"/>
    </xf>
    <xf numFmtId="41" fontId="14" fillId="5" borderId="2" xfId="0" applyNumberFormat="1" applyFont="1" applyFill="1" applyBorder="1" applyAlignment="1">
      <alignment horizontal="left"/>
    </xf>
    <xf numFmtId="41" fontId="12" fillId="6" borderId="1" xfId="0" applyNumberFormat="1" applyFont="1" applyFill="1" applyBorder="1" applyAlignment="1">
      <alignment horizontal="center"/>
    </xf>
    <xf numFmtId="41" fontId="12" fillId="6" borderId="2" xfId="0" applyNumberFormat="1" applyFont="1" applyFill="1" applyBorder="1" applyAlignment="1">
      <alignment horizontal="center"/>
    </xf>
  </cellXfs>
  <cellStyles count="6">
    <cellStyle name="Comma" xfId="5" builtinId="3"/>
    <cellStyle name="Normal" xfId="0" builtinId="0"/>
    <cellStyle name="Normal 2" xfId="1"/>
    <cellStyle name="Normal 2 2" xfId="2"/>
    <cellStyle name="Percent" xfId="4" builtinId="5"/>
    <cellStyle name="Percent 2" xfId="3"/>
  </cellStyles>
  <dxfs count="0"/>
  <tableStyles count="0" defaultTableStyle="TableStyleMedium9" defaultPivotStyle="PivotStyleLight16"/>
  <colors>
    <mruColors>
      <color rgb="FFFFFF99"/>
      <color rgb="FFCCFFCC"/>
      <color rgb="FFCCECFF"/>
      <color rgb="FF66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19%20Proposed%20Allocation%20from%20Spending%20P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allocation"/>
      <sheetName val="FY19 Allocation"/>
      <sheetName val="FY19 DPS-OE"/>
      <sheetName val="FT PC# values"/>
    </sheetNames>
    <sheetDataSet>
      <sheetData sheetId="0">
        <row r="4">
          <cell r="G4">
            <v>0.56975353561501352</v>
          </cell>
        </row>
        <row r="5">
          <cell r="G5">
            <v>0.17833377534508141</v>
          </cell>
        </row>
        <row r="6">
          <cell r="G6">
            <v>4.5458194918410945E-2</v>
          </cell>
        </row>
        <row r="7">
          <cell r="G7">
            <v>1.8646733442845634E-2</v>
          </cell>
        </row>
        <row r="8">
          <cell r="G8">
            <v>6.4630744596039522E-3</v>
          </cell>
        </row>
        <row r="9">
          <cell r="G9">
            <v>2.6285739194602753E-2</v>
          </cell>
        </row>
        <row r="10">
          <cell r="G10">
            <v>9.2055879334085183E-3</v>
          </cell>
        </row>
        <row r="11">
          <cell r="G11">
            <v>8.6035723227135985E-2</v>
          </cell>
        </row>
        <row r="12">
          <cell r="G12">
            <v>1.332380979800446E-2</v>
          </cell>
        </row>
        <row r="13">
          <cell r="G13">
            <v>4.6493826065892641E-2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15" zoomScale="142" zoomScaleNormal="142" workbookViewId="0">
      <selection activeCell="G22" sqref="G22"/>
    </sheetView>
  </sheetViews>
  <sheetFormatPr defaultColWidth="9.140625" defaultRowHeight="15" x14ac:dyDescent="0.25"/>
  <cols>
    <col min="1" max="1" width="3.28515625" style="2" customWidth="1"/>
    <col min="2" max="2" width="23.5703125" style="2" customWidth="1"/>
    <col min="3" max="3" width="15.140625" style="2" customWidth="1"/>
    <col min="4" max="4" width="15.5703125" style="3" customWidth="1"/>
    <col min="5" max="5" width="6.5703125" style="4" customWidth="1"/>
    <col min="6" max="6" width="6.5703125" style="5" customWidth="1"/>
    <col min="7" max="16384" width="9.140625" style="2"/>
  </cols>
  <sheetData>
    <row r="1" spans="2:6" ht="18.75" x14ac:dyDescent="0.3">
      <c r="B1" s="1" t="s">
        <v>12</v>
      </c>
      <c r="F1" s="2"/>
    </row>
    <row r="3" spans="2:6" x14ac:dyDescent="0.25">
      <c r="C3" s="6" t="s">
        <v>13</v>
      </c>
      <c r="D3" s="7"/>
      <c r="F3" s="2"/>
    </row>
    <row r="4" spans="2:6" x14ac:dyDescent="0.25">
      <c r="C4" s="8"/>
      <c r="D4" s="7"/>
      <c r="F4" s="2"/>
    </row>
    <row r="5" spans="2:6" x14ac:dyDescent="0.25">
      <c r="C5" s="8" t="s">
        <v>14</v>
      </c>
      <c r="D5" s="7"/>
      <c r="F5" s="2"/>
    </row>
    <row r="6" spans="2:6" x14ac:dyDescent="0.25">
      <c r="D6" s="2"/>
    </row>
    <row r="7" spans="2:6" x14ac:dyDescent="0.25">
      <c r="B7" s="2" t="s">
        <v>0</v>
      </c>
      <c r="C7" s="65">
        <f>'D-5 Rev 6-8-18'!C34</f>
        <v>42139775.837300003</v>
      </c>
      <c r="D7" s="4"/>
      <c r="F7" s="2"/>
    </row>
    <row r="8" spans="2:6" x14ac:dyDescent="0.25">
      <c r="B8" s="2" t="s">
        <v>1</v>
      </c>
      <c r="C8" s="65">
        <f>'D-5 Rev 6-8-18'!C37</f>
        <v>42687314.162699997</v>
      </c>
      <c r="D8" s="4"/>
      <c r="F8" s="2"/>
    </row>
    <row r="9" spans="2:6" ht="15.75" thickBot="1" x14ac:dyDescent="0.3">
      <c r="B9" s="2" t="s">
        <v>2</v>
      </c>
      <c r="C9" s="9">
        <f>SUM(C7:C8)</f>
        <v>84827090</v>
      </c>
      <c r="D9" s="4"/>
      <c r="F9" s="2"/>
    </row>
    <row r="10" spans="2:6" ht="15.75" thickTop="1" x14ac:dyDescent="0.25">
      <c r="C10" s="4"/>
      <c r="F10" s="2"/>
    </row>
    <row r="11" spans="2:6" s="10" customFormat="1" x14ac:dyDescent="0.25">
      <c r="B11" s="10" t="s">
        <v>11</v>
      </c>
      <c r="C11" s="11">
        <f>C9*0.03</f>
        <v>2544812.6999999997</v>
      </c>
      <c r="D11" s="12"/>
      <c r="E11" s="11"/>
    </row>
    <row r="12" spans="2:6" s="10" customFormat="1" x14ac:dyDescent="0.25">
      <c r="B12" s="10" t="s">
        <v>3</v>
      </c>
      <c r="C12" s="11">
        <f>C9*0.05</f>
        <v>4241354.5</v>
      </c>
      <c r="D12" s="12"/>
      <c r="E12" s="11"/>
    </row>
    <row r="13" spans="2:6" s="10" customFormat="1" x14ac:dyDescent="0.25">
      <c r="C13" s="11"/>
      <c r="D13" s="12"/>
      <c r="E13" s="11"/>
    </row>
    <row r="14" spans="2:6" x14ac:dyDescent="0.25">
      <c r="B14" s="13"/>
      <c r="F14" s="2"/>
    </row>
    <row r="15" spans="2:6" ht="28.5" customHeight="1" x14ac:dyDescent="0.25">
      <c r="C15" s="66" t="s">
        <v>15</v>
      </c>
      <c r="D15" s="67"/>
      <c r="F15" s="2"/>
    </row>
    <row r="16" spans="2:6" x14ac:dyDescent="0.25">
      <c r="B16" s="13"/>
      <c r="F16" s="2"/>
    </row>
    <row r="17" spans="2:6" s="7" customFormat="1" ht="86.45" customHeight="1" x14ac:dyDescent="0.25">
      <c r="C17" s="14" t="s">
        <v>16</v>
      </c>
      <c r="D17" s="21" t="s">
        <v>17</v>
      </c>
      <c r="E17" s="5"/>
      <c r="F17" s="5"/>
    </row>
    <row r="18" spans="2:6" x14ac:dyDescent="0.25">
      <c r="D18" s="2"/>
    </row>
    <row r="19" spans="2:6" x14ac:dyDescent="0.25">
      <c r="B19" s="2" t="s">
        <v>4</v>
      </c>
      <c r="C19" s="4">
        <f t="shared" ref="C19:C28" si="0">D19*$C$30</f>
        <v>1449916.0333029886</v>
      </c>
      <c r="D19" s="22">
        <f>'[1]Proposed allocation'!$G$4</f>
        <v>0.56975353561501352</v>
      </c>
    </row>
    <row r="20" spans="2:6" x14ac:dyDescent="0.25">
      <c r="B20" s="2" t="s">
        <v>5</v>
      </c>
      <c r="C20" s="4">
        <f t="shared" si="0"/>
        <v>453826.05633711</v>
      </c>
      <c r="D20" s="22">
        <f>'[1]Proposed allocation'!$G$5</f>
        <v>0.17833377534508141</v>
      </c>
    </row>
    <row r="21" spans="2:6" x14ac:dyDescent="0.25">
      <c r="B21" s="10" t="s">
        <v>47</v>
      </c>
      <c r="C21" s="4">
        <f t="shared" si="0"/>
        <v>115682.59174744763</v>
      </c>
      <c r="D21" s="22">
        <f>'[1]Proposed allocation'!$G$6</f>
        <v>4.5458194918410945E-2</v>
      </c>
      <c r="E21" s="3"/>
    </row>
    <row r="22" spans="2:6" x14ac:dyDescent="0.25">
      <c r="B22" s="10" t="s">
        <v>48</v>
      </c>
      <c r="C22" s="4">
        <f t="shared" si="0"/>
        <v>47452.444078868291</v>
      </c>
      <c r="D22" s="22">
        <f>'[1]Proposed allocation'!$G$7</f>
        <v>1.8646733442845634E-2</v>
      </c>
      <c r="E22" s="3"/>
    </row>
    <row r="23" spans="2:6" x14ac:dyDescent="0.25">
      <c r="B23" s="10" t="s">
        <v>49</v>
      </c>
      <c r="C23" s="4">
        <f t="shared" si="0"/>
        <v>16447.313965845773</v>
      </c>
      <c r="D23" s="22">
        <f>'[1]Proposed allocation'!$G$8</f>
        <v>6.4630744596039522E-3</v>
      </c>
      <c r="E23" s="3"/>
    </row>
    <row r="24" spans="2:6" x14ac:dyDescent="0.25">
      <c r="B24" s="10" t="s">
        <v>6</v>
      </c>
      <c r="C24" s="4">
        <f t="shared" si="0"/>
        <v>66892.282931312846</v>
      </c>
      <c r="D24" s="22">
        <f>'[1]Proposed allocation'!$G$9</f>
        <v>2.6285739194602753E-2</v>
      </c>
      <c r="E24" s="3"/>
    </row>
    <row r="25" spans="2:6" x14ac:dyDescent="0.25">
      <c r="B25" s="2" t="s">
        <v>7</v>
      </c>
      <c r="C25" s="4">
        <f t="shared" si="0"/>
        <v>23426.497083904749</v>
      </c>
      <c r="D25" s="22">
        <f>'[1]Proposed allocation'!$G$10</f>
        <v>9.2055879334085183E-3</v>
      </c>
      <c r="E25" s="3"/>
    </row>
    <row r="26" spans="2:6" x14ac:dyDescent="0.25">
      <c r="B26" s="2" t="s">
        <v>8</v>
      </c>
      <c r="C26" s="4">
        <f t="shared" si="0"/>
        <v>218944.80112210062</v>
      </c>
      <c r="D26" s="22">
        <f>'[1]Proposed allocation'!$G$11</f>
        <v>8.6035723227135985E-2</v>
      </c>
      <c r="E26" s="3"/>
    </row>
    <row r="27" spans="2:6" x14ac:dyDescent="0.25">
      <c r="B27" s="2" t="s">
        <v>9</v>
      </c>
      <c r="C27" s="4">
        <f t="shared" si="0"/>
        <v>33906.600386346181</v>
      </c>
      <c r="D27" s="22">
        <f>'[1]Proposed allocation'!$G$12</f>
        <v>1.332380979800446E-2</v>
      </c>
      <c r="E27" s="3"/>
    </row>
    <row r="28" spans="2:6" x14ac:dyDescent="0.25">
      <c r="B28" s="2" t="s">
        <v>10</v>
      </c>
      <c r="C28" s="4">
        <f t="shared" si="0"/>
        <v>118318.07904407462</v>
      </c>
      <c r="D28" s="22">
        <f>'[1]Proposed allocation'!$G$13</f>
        <v>4.6493826065892641E-2</v>
      </c>
      <c r="E28" s="3"/>
    </row>
    <row r="29" spans="2:6" ht="15.75" thickBot="1" x14ac:dyDescent="0.3">
      <c r="C29" s="15">
        <f>SUM(C19:C28)</f>
        <v>2544812.6999999993</v>
      </c>
      <c r="D29" s="23">
        <f>SUM(D19:D28)</f>
        <v>0.99999999999999978</v>
      </c>
      <c r="E29" s="16"/>
    </row>
    <row r="30" spans="2:6" ht="15.75" thickTop="1" x14ac:dyDescent="0.25">
      <c r="C30" s="17">
        <f>C11</f>
        <v>2544812.6999999997</v>
      </c>
      <c r="D30" s="18"/>
      <c r="E30" s="3"/>
    </row>
    <row r="31" spans="2:6" x14ac:dyDescent="0.25">
      <c r="C31" s="4"/>
      <c r="E31" s="3"/>
    </row>
    <row r="32" spans="2:6" ht="15" customHeight="1" x14ac:dyDescent="0.25">
      <c r="E32" s="3"/>
    </row>
    <row r="33" spans="1:5" x14ac:dyDescent="0.25">
      <c r="E33" s="3"/>
    </row>
    <row r="36" spans="1:5" x14ac:dyDescent="0.25">
      <c r="B36" s="19"/>
    </row>
    <row r="40" spans="1:5" x14ac:dyDescent="0.25">
      <c r="A40" s="20"/>
    </row>
  </sheetData>
  <mergeCells count="1">
    <mergeCell ref="C15:D15"/>
  </mergeCells>
  <printOptions horizontalCentered="1"/>
  <pageMargins left="0" right="0" top="0.75" bottom="0.75" header="0.3" footer="0.3"/>
  <pageSetup scale="95" orientation="landscape" r:id="rId1"/>
  <headerFooter>
    <oddFooter>&amp;L&amp;Z&amp;F&amp;RPrinted: 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  <pageSetUpPr fitToPage="1"/>
  </sheetPr>
  <dimension ref="A1:L58"/>
  <sheetViews>
    <sheetView zoomScale="90" zoomScaleNormal="90" workbookViewId="0">
      <selection activeCell="E52" sqref="E52"/>
    </sheetView>
  </sheetViews>
  <sheetFormatPr defaultColWidth="9.140625" defaultRowHeight="12.75" x14ac:dyDescent="0.2"/>
  <cols>
    <col min="1" max="1" width="49.28515625" style="25" customWidth="1"/>
    <col min="2" max="2" width="2.7109375" style="25" customWidth="1"/>
    <col min="3" max="3" width="14.140625" style="25" bestFit="1" customWidth="1"/>
    <col min="4" max="4" width="13.42578125" style="25" bestFit="1" customWidth="1"/>
    <col min="5" max="6" width="12.5703125" style="25" bestFit="1" customWidth="1"/>
    <col min="7" max="7" width="16.7109375" style="25" bestFit="1" customWidth="1"/>
    <col min="8" max="8" width="14.85546875" style="25" customWidth="1"/>
    <col min="9" max="9" width="16.7109375" style="25" customWidth="1"/>
    <col min="10" max="10" width="15.140625" style="25" hidden="1" customWidth="1"/>
    <col min="11" max="11" width="12.28515625" style="25" bestFit="1" customWidth="1"/>
    <col min="12" max="12" width="12.28515625" style="25" hidden="1" customWidth="1"/>
    <col min="13" max="13" width="12.28515625" style="25" customWidth="1"/>
    <col min="14" max="14" width="13.85546875" style="25" bestFit="1" customWidth="1"/>
    <col min="15" max="16" width="12.140625" style="25" bestFit="1" customWidth="1"/>
    <col min="17" max="16384" width="9.140625" style="25"/>
  </cols>
  <sheetData>
    <row r="1" spans="1:10" x14ac:dyDescent="0.2">
      <c r="A1" s="24" t="s">
        <v>18</v>
      </c>
    </row>
    <row r="2" spans="1:10" x14ac:dyDescent="0.2">
      <c r="A2" s="26" t="s">
        <v>19</v>
      </c>
      <c r="I2" s="24" t="s">
        <v>20</v>
      </c>
    </row>
    <row r="3" spans="1:10" x14ac:dyDescent="0.2">
      <c r="H3"/>
      <c r="I3" s="27" t="s">
        <v>21</v>
      </c>
    </row>
    <row r="6" spans="1:10" hidden="1" x14ac:dyDescent="0.2">
      <c r="A6" s="28"/>
      <c r="G6" s="70" t="s">
        <v>22</v>
      </c>
      <c r="H6" s="71"/>
    </row>
    <row r="7" spans="1:10" s="34" customFormat="1" hidden="1" x14ac:dyDescent="0.2">
      <c r="A7" s="72" t="s">
        <v>23</v>
      </c>
      <c r="B7" s="73"/>
      <c r="C7" s="29" t="s">
        <v>24</v>
      </c>
      <c r="D7" s="30" t="s">
        <v>25</v>
      </c>
      <c r="E7" s="30" t="s">
        <v>26</v>
      </c>
      <c r="F7" s="30" t="s">
        <v>27</v>
      </c>
      <c r="G7" s="31" t="s">
        <v>28</v>
      </c>
      <c r="H7" s="32" t="s">
        <v>29</v>
      </c>
      <c r="I7" s="33" t="s">
        <v>30</v>
      </c>
    </row>
    <row r="8" spans="1:10" s="34" customFormat="1" hidden="1" x14ac:dyDescent="0.2">
      <c r="A8" s="34" t="s">
        <v>31</v>
      </c>
      <c r="C8" s="34">
        <v>40455284</v>
      </c>
      <c r="D8" s="34">
        <v>28188093</v>
      </c>
      <c r="E8" s="34">
        <v>38961825</v>
      </c>
      <c r="F8" s="34">
        <v>26524371</v>
      </c>
      <c r="G8" s="34">
        <v>3623851</v>
      </c>
      <c r="H8" s="34">
        <v>550000</v>
      </c>
      <c r="I8" s="34">
        <f>SUM(C8:H8)</f>
        <v>138303424</v>
      </c>
      <c r="J8" s="34">
        <v>134159220</v>
      </c>
    </row>
    <row r="9" spans="1:10" s="34" customFormat="1" hidden="1" x14ac:dyDescent="0.2"/>
    <row r="10" spans="1:10" s="34" customFormat="1" ht="13.5" hidden="1" thickBot="1" x14ac:dyDescent="0.25">
      <c r="A10" s="35" t="s">
        <v>32</v>
      </c>
      <c r="C10" s="36">
        <f t="shared" ref="C10:I10" si="0">SUM(C8:C8)</f>
        <v>40455284</v>
      </c>
      <c r="D10" s="36">
        <f t="shared" si="0"/>
        <v>28188093</v>
      </c>
      <c r="E10" s="36">
        <f t="shared" si="0"/>
        <v>38961825</v>
      </c>
      <c r="F10" s="36">
        <f t="shared" si="0"/>
        <v>26524371</v>
      </c>
      <c r="G10" s="36">
        <f t="shared" si="0"/>
        <v>3623851</v>
      </c>
      <c r="H10" s="36">
        <f t="shared" si="0"/>
        <v>550000</v>
      </c>
      <c r="I10" s="36">
        <f t="shared" si="0"/>
        <v>138303424</v>
      </c>
    </row>
    <row r="11" spans="1:10" s="34" customFormat="1" hidden="1" x14ac:dyDescent="0.2">
      <c r="C11" s="37"/>
      <c r="D11" s="37"/>
      <c r="E11" s="37"/>
      <c r="F11" s="37"/>
      <c r="G11" s="37"/>
      <c r="H11" s="37"/>
      <c r="I11" s="37"/>
    </row>
    <row r="12" spans="1:10" s="34" customFormat="1" ht="20.45" hidden="1" customHeight="1" x14ac:dyDescent="0.2">
      <c r="A12" s="38" t="s">
        <v>33</v>
      </c>
      <c r="C12" s="34">
        <f>C15-C10</f>
        <v>40903893</v>
      </c>
      <c r="D12" s="34">
        <f t="shared" ref="D12:I12" si="1">D15-D10</f>
        <v>23274737</v>
      </c>
      <c r="E12" s="34">
        <f t="shared" si="1"/>
        <v>38823053</v>
      </c>
      <c r="F12" s="34">
        <f t="shared" si="1"/>
        <v>22588392</v>
      </c>
      <c r="G12" s="34">
        <f t="shared" si="1"/>
        <v>2409744</v>
      </c>
      <c r="H12" s="34">
        <f t="shared" si="1"/>
        <v>0</v>
      </c>
      <c r="I12" s="34">
        <f t="shared" si="1"/>
        <v>127999819</v>
      </c>
    </row>
    <row r="13" spans="1:10" s="34" customFormat="1" ht="13.5" hidden="1" thickBot="1" x14ac:dyDescent="0.25">
      <c r="A13" s="35" t="s">
        <v>34</v>
      </c>
      <c r="C13" s="36">
        <f>SUM(C12:C12)</f>
        <v>40903893</v>
      </c>
      <c r="D13" s="36">
        <f t="shared" ref="D13:I13" si="2">SUM(D12:D12)</f>
        <v>23274737</v>
      </c>
      <c r="E13" s="36">
        <f t="shared" si="2"/>
        <v>38823053</v>
      </c>
      <c r="F13" s="36">
        <f t="shared" si="2"/>
        <v>22588392</v>
      </c>
      <c r="G13" s="36">
        <f t="shared" si="2"/>
        <v>2409744</v>
      </c>
      <c r="H13" s="36">
        <f t="shared" si="2"/>
        <v>0</v>
      </c>
      <c r="I13" s="36">
        <f t="shared" si="2"/>
        <v>127999819</v>
      </c>
    </row>
    <row r="14" spans="1:10" s="34" customFormat="1" ht="14.45" hidden="1" customHeight="1" thickTop="1" thickBot="1" x14ac:dyDescent="0.25">
      <c r="A14" s="35" t="s">
        <v>35</v>
      </c>
      <c r="B14" s="39"/>
      <c r="C14" s="40">
        <f>+C13+C10</f>
        <v>81359177</v>
      </c>
      <c r="D14" s="40">
        <f t="shared" ref="D14:I14" si="3">+D13+D10</f>
        <v>51462830</v>
      </c>
      <c r="E14" s="40">
        <f t="shared" si="3"/>
        <v>77784878</v>
      </c>
      <c r="F14" s="40">
        <f t="shared" si="3"/>
        <v>49112763</v>
      </c>
      <c r="G14" s="40">
        <f t="shared" si="3"/>
        <v>6033595</v>
      </c>
      <c r="H14" s="40">
        <f t="shared" si="3"/>
        <v>550000</v>
      </c>
      <c r="I14" s="40">
        <f t="shared" si="3"/>
        <v>266303243</v>
      </c>
    </row>
    <row r="15" spans="1:10" hidden="1" x14ac:dyDescent="0.2">
      <c r="C15" s="25">
        <v>81359177</v>
      </c>
      <c r="D15" s="25">
        <v>51462830</v>
      </c>
      <c r="E15" s="25">
        <v>77784878</v>
      </c>
      <c r="F15" s="25">
        <v>49112763</v>
      </c>
      <c r="G15" s="25">
        <v>6033595</v>
      </c>
      <c r="H15" s="25">
        <v>550000</v>
      </c>
      <c r="I15" s="25">
        <f>SUM(C15:H15)</f>
        <v>266303243</v>
      </c>
    </row>
    <row r="16" spans="1:10" hidden="1" x14ac:dyDescent="0.2"/>
    <row r="18" spans="1:10" x14ac:dyDescent="0.2">
      <c r="A18" s="28"/>
      <c r="G18" s="74" t="s">
        <v>22</v>
      </c>
      <c r="H18" s="75"/>
    </row>
    <row r="19" spans="1:10" s="34" customFormat="1" x14ac:dyDescent="0.2">
      <c r="A19" s="76" t="s">
        <v>36</v>
      </c>
      <c r="B19" s="77"/>
      <c r="C19" s="41" t="s">
        <v>24</v>
      </c>
      <c r="D19" s="42" t="s">
        <v>25</v>
      </c>
      <c r="E19" s="42" t="s">
        <v>26</v>
      </c>
      <c r="F19" s="42" t="s">
        <v>27</v>
      </c>
      <c r="G19" s="43" t="s">
        <v>28</v>
      </c>
      <c r="H19" s="44" t="s">
        <v>29</v>
      </c>
      <c r="I19" s="45" t="s">
        <v>30</v>
      </c>
    </row>
    <row r="20" spans="1:10" s="34" customFormat="1" x14ac:dyDescent="0.2">
      <c r="A20" s="34" t="s">
        <v>31</v>
      </c>
      <c r="C20" s="34">
        <v>42343091</v>
      </c>
      <c r="D20" s="34">
        <v>29223718</v>
      </c>
      <c r="E20" s="34">
        <v>40755319</v>
      </c>
      <c r="F20" s="34">
        <v>27521648</v>
      </c>
      <c r="G20" s="34">
        <v>3623851</v>
      </c>
      <c r="H20" s="34">
        <v>550000</v>
      </c>
      <c r="I20" s="34">
        <f>SUM(C20:H20)</f>
        <v>144017627</v>
      </c>
      <c r="J20" s="34">
        <v>134159220</v>
      </c>
    </row>
    <row r="21" spans="1:10" s="34" customFormat="1" x14ac:dyDescent="0.2"/>
    <row r="22" spans="1:10" s="34" customFormat="1" ht="13.5" thickBot="1" x14ac:dyDescent="0.25">
      <c r="A22" s="35" t="s">
        <v>32</v>
      </c>
      <c r="C22" s="46">
        <f t="shared" ref="C22:I22" si="4">SUM(C20:C20)</f>
        <v>42343091</v>
      </c>
      <c r="D22" s="46">
        <f t="shared" si="4"/>
        <v>29223718</v>
      </c>
      <c r="E22" s="46">
        <f t="shared" si="4"/>
        <v>40755319</v>
      </c>
      <c r="F22" s="46">
        <f t="shared" si="4"/>
        <v>27521648</v>
      </c>
      <c r="G22" s="46">
        <f t="shared" si="4"/>
        <v>3623851</v>
      </c>
      <c r="H22" s="46">
        <f t="shared" si="4"/>
        <v>550000</v>
      </c>
      <c r="I22" s="46">
        <f t="shared" si="4"/>
        <v>144017627</v>
      </c>
    </row>
    <row r="23" spans="1:10" s="34" customFormat="1" ht="13.5" thickTop="1" x14ac:dyDescent="0.2">
      <c r="C23" s="37"/>
      <c r="D23" s="37"/>
      <c r="E23" s="37"/>
      <c r="F23" s="37"/>
      <c r="G23" s="37"/>
      <c r="H23" s="37"/>
      <c r="I23" s="37"/>
    </row>
    <row r="24" spans="1:10" s="34" customFormat="1" ht="20.45" customHeight="1" x14ac:dyDescent="0.2">
      <c r="A24" s="47" t="s">
        <v>37</v>
      </c>
      <c r="C24" s="34">
        <f>C27-C22</f>
        <v>42908918</v>
      </c>
      <c r="D24" s="34">
        <f t="shared" ref="D24:I24" si="5">D27-D22</f>
        <v>24414834</v>
      </c>
      <c r="E24" s="34">
        <f t="shared" si="5"/>
        <v>40726114</v>
      </c>
      <c r="F24" s="34">
        <f t="shared" si="5"/>
        <v>23694711</v>
      </c>
      <c r="G24" s="34">
        <f t="shared" si="5"/>
        <v>2409744</v>
      </c>
      <c r="H24" s="34">
        <f t="shared" si="5"/>
        <v>0</v>
      </c>
      <c r="I24" s="34">
        <f t="shared" si="5"/>
        <v>134154321</v>
      </c>
    </row>
    <row r="25" spans="1:10" s="34" customFormat="1" ht="13.5" thickBot="1" x14ac:dyDescent="0.25">
      <c r="A25" s="35" t="s">
        <v>34</v>
      </c>
      <c r="C25" s="46">
        <f>SUM(C24:C24)</f>
        <v>42908918</v>
      </c>
      <c r="D25" s="46">
        <f t="shared" ref="D25:I25" si="6">SUM(D24:D24)</f>
        <v>24414834</v>
      </c>
      <c r="E25" s="46">
        <f t="shared" si="6"/>
        <v>40726114</v>
      </c>
      <c r="F25" s="46">
        <f t="shared" si="6"/>
        <v>23694711</v>
      </c>
      <c r="G25" s="46">
        <f t="shared" si="6"/>
        <v>2409744</v>
      </c>
      <c r="H25" s="46">
        <f t="shared" si="6"/>
        <v>0</v>
      </c>
      <c r="I25" s="46">
        <f t="shared" si="6"/>
        <v>134154321</v>
      </c>
    </row>
    <row r="26" spans="1:10" s="34" customFormat="1" ht="14.45" customHeight="1" thickTop="1" thickBot="1" x14ac:dyDescent="0.25">
      <c r="A26" s="35" t="s">
        <v>35</v>
      </c>
      <c r="B26" s="39"/>
      <c r="C26" s="40">
        <f>+C25+C22</f>
        <v>85252009</v>
      </c>
      <c r="D26" s="40">
        <f t="shared" ref="D26:I26" si="7">+D25+D22</f>
        <v>53638552</v>
      </c>
      <c r="E26" s="40">
        <f t="shared" si="7"/>
        <v>81481433</v>
      </c>
      <c r="F26" s="40">
        <f t="shared" si="7"/>
        <v>51216359</v>
      </c>
      <c r="G26" s="40">
        <f t="shared" si="7"/>
        <v>6033595</v>
      </c>
      <c r="H26" s="40">
        <f t="shared" si="7"/>
        <v>550000</v>
      </c>
      <c r="I26" s="40">
        <f t="shared" si="7"/>
        <v>278171948</v>
      </c>
    </row>
    <row r="27" spans="1:10" ht="13.5" hidden="1" thickTop="1" x14ac:dyDescent="0.2">
      <c r="C27" s="25">
        <v>85252009</v>
      </c>
      <c r="D27" s="25">
        <v>53638552</v>
      </c>
      <c r="E27" s="25">
        <v>81481433</v>
      </c>
      <c r="F27" s="25">
        <v>51216359</v>
      </c>
      <c r="G27" s="25">
        <v>6033595</v>
      </c>
      <c r="H27" s="25">
        <v>550000</v>
      </c>
      <c r="I27" s="25">
        <f>SUM(C27:H27)</f>
        <v>278171948</v>
      </c>
    </row>
    <row r="28" spans="1:10" ht="13.5" thickTop="1" x14ac:dyDescent="0.2"/>
    <row r="30" spans="1:10" x14ac:dyDescent="0.2">
      <c r="A30" s="28" t="s">
        <v>38</v>
      </c>
      <c r="G30" s="78" t="s">
        <v>22</v>
      </c>
      <c r="H30" s="79"/>
    </row>
    <row r="31" spans="1:10" s="34" customFormat="1" x14ac:dyDescent="0.2">
      <c r="A31" s="68" t="s">
        <v>39</v>
      </c>
      <c r="B31" s="69"/>
      <c r="C31" s="48" t="s">
        <v>24</v>
      </c>
      <c r="D31" s="49" t="s">
        <v>25</v>
      </c>
      <c r="E31" s="49" t="s">
        <v>26</v>
      </c>
      <c r="F31" s="49" t="s">
        <v>27</v>
      </c>
      <c r="G31" s="50" t="s">
        <v>28</v>
      </c>
      <c r="H31" s="51" t="s">
        <v>29</v>
      </c>
      <c r="I31" s="52" t="s">
        <v>30</v>
      </c>
    </row>
    <row r="32" spans="1:10" s="34" customFormat="1" x14ac:dyDescent="0.2">
      <c r="A32" s="34" t="s">
        <v>31</v>
      </c>
      <c r="C32" s="34">
        <v>42343091</v>
      </c>
      <c r="D32" s="34">
        <v>29223718</v>
      </c>
      <c r="E32" s="34">
        <v>40755319</v>
      </c>
      <c r="F32" s="34">
        <v>27521648</v>
      </c>
      <c r="G32" s="34">
        <v>3623851</v>
      </c>
      <c r="H32" s="34">
        <v>550000</v>
      </c>
      <c r="I32" s="34">
        <f>SUM(C32:H32)</f>
        <v>144017627</v>
      </c>
      <c r="J32" s="34">
        <v>134159220</v>
      </c>
    </row>
    <row r="33" spans="1:12" s="34" customFormat="1" x14ac:dyDescent="0.2">
      <c r="A33" s="53" t="s">
        <v>40</v>
      </c>
      <c r="C33" s="53">
        <f>ROUND(($L$33/$I$32)*C32,4)</f>
        <v>-203315.16269999999</v>
      </c>
      <c r="D33" s="53">
        <f t="shared" ref="D33:I33" si="8">ROUND(($L$33/$I$32)*D32,4)</f>
        <v>-140321.0025</v>
      </c>
      <c r="E33" s="53">
        <f t="shared" si="8"/>
        <v>-195691.29500000001</v>
      </c>
      <c r="F33" s="53">
        <f t="shared" si="8"/>
        <v>-132148.32</v>
      </c>
      <c r="G33" s="53">
        <f t="shared" si="8"/>
        <v>-17400.332299999998</v>
      </c>
      <c r="H33" s="53">
        <f t="shared" si="8"/>
        <v>-2640.8874999999998</v>
      </c>
      <c r="I33" s="53">
        <f t="shared" si="8"/>
        <v>-691517</v>
      </c>
      <c r="L33" s="34">
        <v>-691517</v>
      </c>
    </row>
    <row r="34" spans="1:12" s="34" customFormat="1" ht="13.5" thickBot="1" x14ac:dyDescent="0.25">
      <c r="A34" s="35" t="s">
        <v>32</v>
      </c>
      <c r="C34" s="54">
        <f>SUM(C32:C33)</f>
        <v>42139775.837300003</v>
      </c>
      <c r="D34" s="54">
        <f t="shared" ref="D34:I34" si="9">SUM(D32:D33)</f>
        <v>29083396.997499999</v>
      </c>
      <c r="E34" s="54">
        <f t="shared" si="9"/>
        <v>40559627.704999998</v>
      </c>
      <c r="F34" s="54">
        <f t="shared" si="9"/>
        <v>27389499.68</v>
      </c>
      <c r="G34" s="54">
        <f t="shared" si="9"/>
        <v>3606450.6677000001</v>
      </c>
      <c r="H34" s="54">
        <f t="shared" si="9"/>
        <v>547359.11250000005</v>
      </c>
      <c r="I34" s="54">
        <f t="shared" si="9"/>
        <v>143326110</v>
      </c>
    </row>
    <row r="35" spans="1:12" s="34" customFormat="1" ht="13.5" thickTop="1" x14ac:dyDescent="0.2">
      <c r="C35" s="37"/>
      <c r="D35" s="37"/>
      <c r="E35" s="37"/>
      <c r="F35" s="37"/>
      <c r="G35" s="37"/>
      <c r="H35" s="37"/>
      <c r="I35" s="37"/>
    </row>
    <row r="36" spans="1:12" s="34" customFormat="1" ht="20.45" customHeight="1" x14ac:dyDescent="0.2">
      <c r="A36" s="47" t="s">
        <v>37</v>
      </c>
      <c r="C36" s="34">
        <f t="shared" ref="C36:I36" si="10">C39-C34</f>
        <v>42687314.162699997</v>
      </c>
      <c r="D36" s="34">
        <f t="shared" si="10"/>
        <v>24293266.002500001</v>
      </c>
      <c r="E36" s="34">
        <f t="shared" si="10"/>
        <v>40515582.295000002</v>
      </c>
      <c r="F36" s="34">
        <f t="shared" si="10"/>
        <v>23577644.32</v>
      </c>
      <c r="G36" s="34">
        <f t="shared" si="10"/>
        <v>2409744.3322999999</v>
      </c>
      <c r="H36" s="34">
        <f t="shared" si="10"/>
        <v>-0.11250000004656613</v>
      </c>
      <c r="I36" s="34">
        <f t="shared" si="10"/>
        <v>133483551</v>
      </c>
    </row>
    <row r="37" spans="1:12" s="34" customFormat="1" ht="13.5" thickBot="1" x14ac:dyDescent="0.25">
      <c r="A37" s="35" t="s">
        <v>34</v>
      </c>
      <c r="C37" s="54">
        <f t="shared" ref="C37:I37" si="11">SUM(C36:C36)</f>
        <v>42687314.162699997</v>
      </c>
      <c r="D37" s="54">
        <f t="shared" si="11"/>
        <v>24293266.002500001</v>
      </c>
      <c r="E37" s="54">
        <f t="shared" si="11"/>
        <v>40515582.295000002</v>
      </c>
      <c r="F37" s="54">
        <f t="shared" si="11"/>
        <v>23577644.32</v>
      </c>
      <c r="G37" s="54">
        <f t="shared" si="11"/>
        <v>2409744.3322999999</v>
      </c>
      <c r="H37" s="54">
        <f t="shared" si="11"/>
        <v>-0.11250000004656613</v>
      </c>
      <c r="I37" s="54">
        <f t="shared" si="11"/>
        <v>133483551</v>
      </c>
    </row>
    <row r="38" spans="1:12" s="34" customFormat="1" ht="14.45" customHeight="1" thickTop="1" thickBot="1" x14ac:dyDescent="0.25">
      <c r="A38" s="35" t="s">
        <v>35</v>
      </c>
      <c r="B38" s="39"/>
      <c r="C38" s="40">
        <f t="shared" ref="C38:I38" si="12">+C37+C34</f>
        <v>84827090</v>
      </c>
      <c r="D38" s="40">
        <f t="shared" si="12"/>
        <v>53376663</v>
      </c>
      <c r="E38" s="40">
        <f t="shared" si="12"/>
        <v>81075210</v>
      </c>
      <c r="F38" s="40">
        <f t="shared" si="12"/>
        <v>50967144</v>
      </c>
      <c r="G38" s="40">
        <f t="shared" si="12"/>
        <v>6016195</v>
      </c>
      <c r="H38" s="40">
        <f t="shared" si="12"/>
        <v>547359</v>
      </c>
      <c r="I38" s="40">
        <f t="shared" si="12"/>
        <v>276809661</v>
      </c>
    </row>
    <row r="39" spans="1:12" ht="13.5" hidden="1" thickTop="1" x14ac:dyDescent="0.2">
      <c r="C39" s="25">
        <v>84827090</v>
      </c>
      <c r="D39" s="25">
        <v>53376663</v>
      </c>
      <c r="E39" s="25">
        <v>81075210</v>
      </c>
      <c r="F39" s="25">
        <v>50967144</v>
      </c>
      <c r="G39" s="25">
        <v>6016195</v>
      </c>
      <c r="H39" s="25">
        <v>547359</v>
      </c>
      <c r="I39" s="25">
        <f>SUM(C39:H39)</f>
        <v>276809661</v>
      </c>
    </row>
    <row r="40" spans="1:12" ht="13.5" thickTop="1" x14ac:dyDescent="0.2"/>
    <row r="43" spans="1:12" ht="15" x14ac:dyDescent="0.35">
      <c r="A43" s="55" t="s">
        <v>41</v>
      </c>
    </row>
    <row r="44" spans="1:12" ht="14.45" customHeight="1" x14ac:dyDescent="0.2">
      <c r="C44" s="56"/>
      <c r="D44" s="56"/>
      <c r="E44" s="56"/>
      <c r="F44" s="56"/>
      <c r="G44" s="56"/>
      <c r="H44" s="56"/>
      <c r="I44" s="56"/>
    </row>
    <row r="45" spans="1:12" x14ac:dyDescent="0.2">
      <c r="A45" s="57" t="s">
        <v>42</v>
      </c>
      <c r="B45" s="58"/>
    </row>
    <row r="46" spans="1:12" x14ac:dyDescent="0.2">
      <c r="A46" s="59" t="s">
        <v>31</v>
      </c>
      <c r="B46" s="58"/>
      <c r="C46" s="25">
        <f>C34-C22</f>
        <v>-203315.16269999743</v>
      </c>
      <c r="D46" s="25">
        <f t="shared" ref="D46:I46" si="13">D34-D22</f>
        <v>-140321.00250000134</v>
      </c>
      <c r="E46" s="25">
        <f t="shared" si="13"/>
        <v>-195691.29500000179</v>
      </c>
      <c r="F46" s="25">
        <f t="shared" si="13"/>
        <v>-132148.3200000003</v>
      </c>
      <c r="G46" s="25">
        <f t="shared" si="13"/>
        <v>-17400.332299999893</v>
      </c>
      <c r="H46" s="25">
        <f t="shared" si="13"/>
        <v>-2640.8874999999534</v>
      </c>
      <c r="I46" s="25">
        <f t="shared" si="13"/>
        <v>-691517</v>
      </c>
      <c r="J46" s="25" t="e">
        <f>#REF!-#REF!</f>
        <v>#REF!</v>
      </c>
    </row>
    <row r="47" spans="1:12" x14ac:dyDescent="0.2">
      <c r="A47" s="59" t="s">
        <v>43</v>
      </c>
      <c r="B47" s="59"/>
      <c r="C47" s="25">
        <f>C37-C25</f>
        <v>-221603.83730000257</v>
      </c>
      <c r="D47" s="25">
        <f t="shared" ref="D47:I47" si="14">D37-D25</f>
        <v>-121567.99749999866</v>
      </c>
      <c r="E47" s="25">
        <f t="shared" si="14"/>
        <v>-210531.70499999821</v>
      </c>
      <c r="F47" s="25">
        <f t="shared" si="14"/>
        <v>-117066.6799999997</v>
      </c>
      <c r="G47" s="60">
        <f t="shared" si="14"/>
        <v>0.33229999989271164</v>
      </c>
      <c r="H47" s="60">
        <f t="shared" si="14"/>
        <v>-0.11250000004656613</v>
      </c>
      <c r="I47" s="25">
        <f t="shared" si="14"/>
        <v>-670770</v>
      </c>
      <c r="J47" s="25" t="e">
        <f>#REF!-#REF!</f>
        <v>#REF!</v>
      </c>
      <c r="K47" s="56"/>
    </row>
    <row r="48" spans="1:12" ht="13.5" thickBot="1" x14ac:dyDescent="0.25">
      <c r="C48" s="61">
        <f>C46+C47</f>
        <v>-424919</v>
      </c>
      <c r="D48" s="61">
        <f t="shared" ref="D48:I48" si="15">D46+D47</f>
        <v>-261889</v>
      </c>
      <c r="E48" s="61">
        <f t="shared" si="15"/>
        <v>-406223</v>
      </c>
      <c r="F48" s="61">
        <f t="shared" si="15"/>
        <v>-249215</v>
      </c>
      <c r="G48" s="61">
        <f t="shared" si="15"/>
        <v>-17400</v>
      </c>
      <c r="H48" s="61">
        <f t="shared" si="15"/>
        <v>-2641</v>
      </c>
      <c r="I48" s="61">
        <f t="shared" si="15"/>
        <v>-1362287</v>
      </c>
    </row>
    <row r="51" spans="1:9" x14ac:dyDescent="0.2">
      <c r="A51" s="24" t="s">
        <v>44</v>
      </c>
    </row>
    <row r="52" spans="1:9" customFormat="1" ht="16.899999999999999" customHeight="1" x14ac:dyDescent="0.2">
      <c r="A52" t="s">
        <v>45</v>
      </c>
      <c r="B52" s="25"/>
      <c r="C52" s="25"/>
      <c r="D52" s="25"/>
      <c r="E52" s="25"/>
      <c r="F52" s="25"/>
      <c r="G52" s="25"/>
      <c r="H52" s="25"/>
      <c r="I52" s="25"/>
    </row>
    <row r="53" spans="1:9" x14ac:dyDescent="0.2">
      <c r="A53" s="25" t="s">
        <v>46</v>
      </c>
    </row>
    <row r="54" spans="1:9" x14ac:dyDescent="0.2">
      <c r="A54" s="62"/>
      <c r="C54" s="63"/>
      <c r="D54" s="63"/>
      <c r="E54" s="64"/>
    </row>
    <row r="55" spans="1:9" x14ac:dyDescent="0.2">
      <c r="A55" s="62"/>
      <c r="D55" s="63"/>
      <c r="E55" s="56"/>
    </row>
    <row r="56" spans="1:9" x14ac:dyDescent="0.2">
      <c r="A56" s="62"/>
      <c r="D56" s="56"/>
      <c r="E56" s="56"/>
    </row>
    <row r="57" spans="1:9" x14ac:dyDescent="0.2">
      <c r="A57" s="62"/>
    </row>
    <row r="58" spans="1:9" x14ac:dyDescent="0.2">
      <c r="A58" s="62"/>
    </row>
  </sheetData>
  <mergeCells count="6">
    <mergeCell ref="A31:B31"/>
    <mergeCell ref="G6:H6"/>
    <mergeCell ref="A7:B7"/>
    <mergeCell ref="G18:H18"/>
    <mergeCell ref="A19:B19"/>
    <mergeCell ref="G30:H30"/>
  </mergeCells>
  <pageMargins left="0.45" right="0.2" top="0.5" bottom="0.25" header="0.3" footer="0.3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FY20 Est Reduction Targets</vt:lpstr>
      <vt:lpstr>D-5 Rev 6-8-18</vt:lpstr>
      <vt:lpstr>'D-5 Rev 6-8-18'!Print_Area</vt:lpstr>
    </vt:vector>
  </TitlesOfParts>
  <Company>Connecticut State University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pusztaym@ct.edu</dc:creator>
  <cp:lastModifiedBy>Bucher, Lisa (Budget)</cp:lastModifiedBy>
  <cp:lastPrinted>2018-11-01T13:42:58Z</cp:lastPrinted>
  <dcterms:created xsi:type="dcterms:W3CDTF">2010-03-10T21:18:03Z</dcterms:created>
  <dcterms:modified xsi:type="dcterms:W3CDTF">2018-11-01T13:43:50Z</dcterms:modified>
</cp:coreProperties>
</file>