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mc:AlternateContent xmlns:mc="http://schemas.openxmlformats.org/markup-compatibility/2006">
    <mc:Choice Requires="x15">
      <x15ac:absPath xmlns:x15ac="http://schemas.microsoft.com/office/spreadsheetml/2010/11/ac" url="https://myccsu.sharepoint.com/sites/bso-budgetoffice/shared documents/General/Web Site Page/FY21 Working Data/"/>
    </mc:Choice>
  </mc:AlternateContent>
  <xr:revisionPtr revIDLastSave="0" documentId="8_{63CCA780-25C1-4F4B-8ACE-FADE33E1DBED}" xr6:coauthVersionLast="46" xr6:coauthVersionMax="46" xr10:uidLastSave="{00000000-0000-0000-0000-000000000000}"/>
  <bookViews>
    <workbookView xWindow="32811" yWindow="-103" windowWidth="33120" windowHeight="18120" tabRatio="911" xr2:uid="{00000000-000D-0000-FFFF-FFFF00000000}"/>
  </bookViews>
  <sheets>
    <sheet name="Executive Summary" sheetId="7" r:id="rId1"/>
    <sheet name="FY10-FY21 Athletics Analysis" sheetId="2" r:id="rId2"/>
  </sheets>
  <externalReferences>
    <externalReference r:id="rId3"/>
  </externalReferences>
  <definedNames>
    <definedName name="_xlnm.Print_Titles" localSheetId="1">'FY10-FY21 Athletics Analysis'!$1:$17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7" l="1"/>
  <c r="D11" i="2"/>
  <c r="E11" i="2"/>
  <c r="F11" i="2"/>
  <c r="G11" i="2"/>
  <c r="H11" i="2"/>
  <c r="I11" i="2"/>
  <c r="J11" i="2"/>
  <c r="K11" i="2"/>
  <c r="L11" i="2"/>
  <c r="M11" i="2"/>
  <c r="N11" i="2"/>
  <c r="C11" i="2"/>
  <c r="D36" i="2"/>
  <c r="E36" i="2"/>
  <c r="F36" i="2"/>
  <c r="G36" i="2"/>
  <c r="H36" i="2"/>
  <c r="H38" i="2" s="1"/>
  <c r="H56" i="2" s="1"/>
  <c r="I36" i="2"/>
  <c r="I38" i="2" s="1"/>
  <c r="I56" i="2" s="1"/>
  <c r="J36" i="2"/>
  <c r="K36" i="2"/>
  <c r="L36" i="2"/>
  <c r="M36" i="2"/>
  <c r="N36" i="2"/>
  <c r="C36" i="2"/>
  <c r="D28" i="2"/>
  <c r="E28" i="2"/>
  <c r="F28" i="2"/>
  <c r="G28" i="2"/>
  <c r="H28" i="2"/>
  <c r="I28" i="2"/>
  <c r="J28" i="2"/>
  <c r="K28" i="2"/>
  <c r="L28" i="2"/>
  <c r="M28" i="2"/>
  <c r="N28" i="2"/>
  <c r="C28" i="2"/>
  <c r="F38" i="2"/>
  <c r="F56" i="2" s="1"/>
  <c r="G38" i="2"/>
  <c r="G56" i="2" s="1"/>
  <c r="N38" i="2"/>
  <c r="N34" i="2"/>
  <c r="M49" i="2"/>
  <c r="M34" i="2"/>
  <c r="M38" i="2" l="1"/>
  <c r="D38" i="2"/>
  <c r="D56" i="2" s="1"/>
  <c r="K38" i="2"/>
  <c r="K56" i="2" s="1"/>
  <c r="E38" i="2"/>
  <c r="E56" i="2" s="1"/>
  <c r="L38" i="2"/>
  <c r="L56" i="2" s="1"/>
  <c r="J38" i="2"/>
  <c r="J56" i="2" s="1"/>
  <c r="C38" i="2"/>
  <c r="C56" i="2" s="1"/>
  <c r="M50" i="2"/>
  <c r="N50" i="2"/>
  <c r="M45" i="2"/>
  <c r="N45" i="2"/>
  <c r="M9" i="7"/>
  <c r="M10" i="7" s="1"/>
  <c r="M14" i="7" s="1"/>
  <c r="L9" i="7"/>
  <c r="L10" i="7" s="1"/>
  <c r="L14" i="7" s="1"/>
  <c r="N53" i="2" l="1"/>
  <c r="M53" i="2"/>
  <c r="L31" i="2"/>
  <c r="N56" i="2" l="1"/>
  <c r="M56" i="2"/>
  <c r="N12" i="2"/>
  <c r="L50" i="2"/>
  <c r="L45" i="2"/>
  <c r="M12" i="2"/>
  <c r="L53" i="2" l="1"/>
  <c r="K10" i="7" l="1"/>
  <c r="K14" i="7" s="1"/>
  <c r="I10" i="7" l="1"/>
  <c r="I14" i="7" s="1"/>
  <c r="J50" i="2" l="1"/>
  <c r="J43" i="2"/>
  <c r="J45" i="2" s="1"/>
  <c r="J53" i="2" s="1"/>
  <c r="J31" i="2"/>
  <c r="J12" i="2"/>
  <c r="J10" i="7" l="1"/>
  <c r="J14" i="7" s="1"/>
  <c r="K50" i="2"/>
  <c r="K12" i="2" l="1"/>
  <c r="L12" i="2"/>
  <c r="K45" i="2"/>
  <c r="K53" i="2" s="1"/>
  <c r="I45" i="2"/>
  <c r="I53" i="2" s="1"/>
  <c r="H7" i="7" l="1"/>
  <c r="H10" i="7" s="1"/>
  <c r="H14" i="7" s="1"/>
  <c r="G7" i="7"/>
  <c r="G10" i="7" s="1"/>
  <c r="F7" i="7"/>
  <c r="F10" i="7" s="1"/>
  <c r="E7" i="7"/>
  <c r="E10" i="7" s="1"/>
  <c r="D7" i="7"/>
  <c r="D10" i="7" s="1"/>
  <c r="C7" i="7"/>
  <c r="C10" i="7" s="1"/>
  <c r="B7" i="7"/>
  <c r="B10" i="7" s="1"/>
</calcChain>
</file>

<file path=xl/sharedStrings.xml><?xml version="1.0" encoding="utf-8"?>
<sst xmlns="http://schemas.openxmlformats.org/spreadsheetml/2006/main" count="133" uniqueCount="70">
  <si>
    <t>Central Connecticut State University</t>
  </si>
  <si>
    <t>Actual</t>
  </si>
  <si>
    <t>FY09-10</t>
  </si>
  <si>
    <t>FY10-11</t>
  </si>
  <si>
    <t>FY11-12</t>
  </si>
  <si>
    <t>FY12-13</t>
  </si>
  <si>
    <t>FY13-14</t>
  </si>
  <si>
    <t>FY14-15</t>
  </si>
  <si>
    <t>FY15-16</t>
  </si>
  <si>
    <t>Carry Forward Balance</t>
  </si>
  <si>
    <t>Revenue:</t>
  </si>
  <si>
    <t>Contract Guarantees</t>
  </si>
  <si>
    <t>Miscellaneous Income</t>
  </si>
  <si>
    <t>Patents and Royalties</t>
  </si>
  <si>
    <t>Rental</t>
  </si>
  <si>
    <t>Expenditures:</t>
  </si>
  <si>
    <t>Personnel Services:</t>
  </si>
  <si>
    <t>Total Expenditures</t>
  </si>
  <si>
    <t>University Support:</t>
  </si>
  <si>
    <t xml:space="preserve">DPS/OE Base Budget  </t>
  </si>
  <si>
    <t>Subtotal</t>
  </si>
  <si>
    <t>OS to IS Scholarship Transfers</t>
  </si>
  <si>
    <t>Full time, Fringes, etc Transfers</t>
  </si>
  <si>
    <t>(3) Patents &amp; Royalties - Licensing Research Group (monitor 3rd party sites that sell CCSU registered apparel)</t>
  </si>
  <si>
    <t>Personnel Services</t>
  </si>
  <si>
    <t>Fringes</t>
  </si>
  <si>
    <t>NCAA/Athletic Revenues</t>
  </si>
  <si>
    <t>(1)</t>
  </si>
  <si>
    <t>Foundation Gifts/Fundraising</t>
  </si>
  <si>
    <t>(2)</t>
  </si>
  <si>
    <t>(3)</t>
  </si>
  <si>
    <t>(2) Contract Guarantees: FY16 examples: $5,000 Bookstore, $2,000 Coke, $4,500 Sodexo sponsorship; $2,804 Sodexo Concessions</t>
  </si>
  <si>
    <t>Other Expenses:</t>
  </si>
  <si>
    <t>Scholarships</t>
  </si>
  <si>
    <t>Net Revenue Less Expenditures</t>
  </si>
  <si>
    <t>(excludes Carry Forward Balance)</t>
  </si>
  <si>
    <t>GRAND TOTAL UNIVERSITY SUPPORT</t>
  </si>
  <si>
    <t>University Support</t>
  </si>
  <si>
    <t>Athletics - University Support Summary</t>
  </si>
  <si>
    <t>Misc Transfers of Univ Funds</t>
  </si>
  <si>
    <t>Out-of-State to In-State Waiver*</t>
  </si>
  <si>
    <t>Meal Plan Waiver**</t>
  </si>
  <si>
    <t>Other Expenses ***</t>
  </si>
  <si>
    <t>Athletics Historical Expense Analysis</t>
  </si>
  <si>
    <t>University Support*</t>
  </si>
  <si>
    <t>Out-of-State to In-State Waiver**</t>
  </si>
  <si>
    <t>Meal Plan Waiver***</t>
  </si>
  <si>
    <t>% Increase/(Decrease)</t>
  </si>
  <si>
    <t xml:space="preserve">*   Consistent with other University Departments,  Utilities and other overhead expenses are charged to the CAO budget. </t>
  </si>
  <si>
    <t>Net Student Obligation after CCSU/Foundation Support Applied</t>
  </si>
  <si>
    <t>UNIVERSITY SUPPORT LESS THE REVENUE GENERATED BY ATHLETES</t>
  </si>
  <si>
    <t>UNIVERSITY SUPPORT OF ATHLETIC PROGRAM</t>
  </si>
  <si>
    <t>TOTAL Revenue                                          (excludes Carry Forward Balance)</t>
  </si>
  <si>
    <t>FY16-17</t>
  </si>
  <si>
    <t xml:space="preserve">(1) Includes Program Income for revenue collected for Clinics &amp; Tournaments.  In FY17, the NCAA accelerated revenue distribution payments were released prior to June 30th.  Therefore, Athletics received $342,136 </t>
  </si>
  <si>
    <t>in FY17 which covered their FY17 deficit of $(100,965) and the balance of $241,172 will be rolled forward to FY18.</t>
  </si>
  <si>
    <t>FY17-18</t>
  </si>
  <si>
    <t>FY18-19</t>
  </si>
  <si>
    <t>S:Budget/Website Page/FY19 Working Data/FY2010-FY2019 Athletics Historical Expense Analysis.xlsx (Executive Summary)</t>
  </si>
  <si>
    <t>FY19-20</t>
  </si>
  <si>
    <t>FY20-21</t>
  </si>
  <si>
    <t>FY2010 - FY2021</t>
  </si>
  <si>
    <t>*** The University receives 75 meal plan waivers as part of our Sodexo Contract.  The students receive the meal plan, however, the University does not need to pay for it.   In FY21, the University went to a cost of operations with Sodexo where the 75 meal plan waivers were no longer included, but the University continued to allocate 61 waivers to Athletics.</t>
  </si>
  <si>
    <r>
      <rPr>
        <b/>
        <sz val="10"/>
        <rFont val="Times New Roman"/>
        <family val="1"/>
      </rPr>
      <t>*</t>
    </r>
    <r>
      <rPr>
        <sz val="10"/>
        <rFont val="Times New Roman"/>
        <family val="1"/>
      </rPr>
      <t xml:space="preserve">   In FY16,  a Board Resolution was passed on 2/26/15, which enables the University to apply a waiver for the difference in Cost from Out-of-State Tuition to In-State Tuition to those students receiving a full-scholarship from the University.   This program ended on 06/30/19 and phased out for prior commitments</t>
    </r>
  </si>
  <si>
    <t>** The University receives 75 meal plan waivers as part of our Sodexo Contract.  The students receive the meal plan, however, the University does not need to pay for it.   In FY21, the University went to a cost of operations with Sodexo where the 75 meal plan waivers were no longer included, but the University continued to allocate 61 waivers to Athletics.</t>
  </si>
  <si>
    <t>Transfer from COO/Facilities</t>
  </si>
  <si>
    <t xml:space="preserve">***   Consistent with other University Departments,  Utilities and other overhead expenses are charged to the COO budget. </t>
  </si>
  <si>
    <t>(4)</t>
  </si>
  <si>
    <t>(4) FY21 Fund Lost Revenue (HEERF Funding applied to Athletics) of $460,000 Game Guarantees; $167,684 NCAA Loss Revenue from HEERF Funding</t>
  </si>
  <si>
    <r>
      <rPr>
        <b/>
        <sz val="12"/>
        <rFont val="Times New Roman"/>
        <family val="1"/>
      </rPr>
      <t>*</t>
    </r>
    <r>
      <rPr>
        <sz val="12"/>
        <rFont val="Times New Roman"/>
        <family val="1"/>
      </rPr>
      <t xml:space="preserve">   In FY16,  a Board Resolution was passed on 2/26/15, which enables the University to apply a waiver for the difference in Cost from Out-of-State Tuition to In-State Tuition to those students receiving a full-scholarship from the University.   $779,145 represents the value of application of those waivers.  In FY17, the value was $1,054,604, FY18 it was $932,529, FY19 it was $900,494.  Waivers are not posted directly to Athletics budget.  This program ended on 6/30/19 and phased out for prior commitments as reflected in FY20 &amp; FY21 above.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</si>
</sst>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43" formatCode="_(* #,##0.00_);_(* \(#,##0.00\);_(* &quot;-&quot;??_);_(@_)"/>
  </numFmts>
  <fonts count="15" x14ac:knownFonts="1">
    <font>
      <sz val="10"/>
      <name val="Arial"/>
    </font>
    <font>
      <sz val="11"/>
      <color theme="1"/>
      <name val="Calibri"/>
      <family val="2"/>
      <scheme val="minor"/>
    </font>
    <font>
      <sz val="11"/>
      <color theme="1"/>
      <name val="Calibri"/>
      <family val="2"/>
      <scheme val="minor"/>
    </font>
    <font>
      <sz val="10"/>
      <name val="Arial"/>
      <family val="2"/>
    </font>
    <font>
      <sz val="9"/>
      <name val="Microsoft Sans Serif"/>
      <family val="2"/>
      <charset val="204"/>
    </font>
    <font>
      <sz val="10"/>
      <name val="Times New Roman"/>
      <family val="1"/>
    </font>
    <font>
      <b/>
      <sz val="11"/>
      <name val="Times New Roman"/>
      <family val="1"/>
    </font>
    <font>
      <sz val="11"/>
      <name val="Times New Roman"/>
      <family val="1"/>
    </font>
    <font>
      <sz val="11"/>
      <color theme="1"/>
      <name val="Times New Roman"/>
      <family val="1"/>
    </font>
    <font>
      <b/>
      <sz val="10"/>
      <name val="Times New Roman"/>
      <family val="1"/>
    </font>
    <font>
      <b/>
      <sz val="12"/>
      <name val="Times New Roman"/>
      <family val="1"/>
    </font>
    <font>
      <sz val="12"/>
      <name val="Times New Roman"/>
      <family val="1"/>
    </font>
    <font>
      <sz val="12"/>
      <color theme="1"/>
      <name val="Times New Roman"/>
      <family val="1"/>
    </font>
    <font>
      <b/>
      <u/>
      <sz val="11"/>
      <name val="Times New Roman"/>
      <family val="1"/>
    </font>
    <font>
      <sz val="8"/>
      <name val="Arial"/>
      <family val="2"/>
    </font>
  </fonts>
  <fills count="4">
    <fill>
      <patternFill patternType="none"/>
    </fill>
    <fill>
      <patternFill patternType="gray125"/>
    </fill>
    <fill>
      <patternFill patternType="solid">
        <fgColor theme="1"/>
        <bgColor indexed="64"/>
      </patternFill>
    </fill>
    <fill>
      <patternFill patternType="solid">
        <fgColor theme="7" tint="0.79998168889431442"/>
        <bgColor indexed="64"/>
      </patternFill>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7">
    <xf numFmtId="0" fontId="0" fillId="0" borderId="0"/>
    <xf numFmtId="0" fontId="4" fillId="0" borderId="0"/>
    <xf numFmtId="44" fontId="2" fillId="0" borderId="0" applyFont="0" applyFill="0" applyBorder="0" applyAlignment="0" applyProtection="0"/>
    <xf numFmtId="0" fontId="3" fillId="0" borderId="0"/>
    <xf numFmtId="44" fontId="1" fillId="0" borderId="0" applyFont="0" applyFill="0" applyBorder="0" applyAlignment="0" applyProtection="0"/>
    <xf numFmtId="0" fontId="3" fillId="0" borderId="0"/>
    <xf numFmtId="43" fontId="3" fillId="0" borderId="0" applyFont="0" applyFill="0" applyBorder="0" applyAlignment="0" applyProtection="0"/>
  </cellStyleXfs>
  <cellXfs count="63">
    <xf numFmtId="0" fontId="0" fillId="0" borderId="0" xfId="0"/>
    <xf numFmtId="0" fontId="7" fillId="0" borderId="0" xfId="0" applyFont="1" applyFill="1"/>
    <xf numFmtId="0" fontId="6" fillId="0" borderId="0" xfId="0" applyFont="1" applyFill="1" applyAlignment="1">
      <alignment horizontal="left"/>
    </xf>
    <xf numFmtId="37" fontId="8" fillId="0" borderId="0" xfId="0" applyNumberFormat="1" applyFont="1" applyFill="1"/>
    <xf numFmtId="37" fontId="8" fillId="0" borderId="0" xfId="0" applyNumberFormat="1" applyFont="1"/>
    <xf numFmtId="0" fontId="7" fillId="0" borderId="0" xfId="0" applyFont="1"/>
    <xf numFmtId="0" fontId="7" fillId="0" borderId="0" xfId="0" applyFont="1" applyFill="1" applyAlignment="1">
      <alignment horizontal="left" wrapText="1"/>
    </xf>
    <xf numFmtId="0" fontId="5" fillId="0" borderId="0" xfId="1" applyFont="1"/>
    <xf numFmtId="0" fontId="11" fillId="0" borderId="0" xfId="3" applyFont="1" applyFill="1"/>
    <xf numFmtId="0" fontId="10" fillId="0" borderId="0" xfId="3" applyFont="1" applyFill="1" applyAlignment="1">
      <alignment horizontal="center"/>
    </xf>
    <xf numFmtId="39" fontId="11" fillId="0" borderId="0" xfId="3" applyNumberFormat="1" applyFont="1" applyFill="1"/>
    <xf numFmtId="0" fontId="10" fillId="0" borderId="0" xfId="3" applyFont="1" applyFill="1" applyAlignment="1">
      <alignment horizontal="left"/>
    </xf>
    <xf numFmtId="39" fontId="11" fillId="0" borderId="0" xfId="3" applyNumberFormat="1" applyFont="1" applyFill="1" applyAlignment="1">
      <alignment horizontal="center"/>
    </xf>
    <xf numFmtId="39" fontId="10" fillId="0" borderId="0" xfId="3" applyNumberFormat="1" applyFont="1" applyFill="1" applyAlignment="1">
      <alignment horizontal="center"/>
    </xf>
    <xf numFmtId="0" fontId="11" fillId="0" borderId="0" xfId="3" applyFont="1" applyFill="1" applyAlignment="1">
      <alignment horizontal="left"/>
    </xf>
    <xf numFmtId="37" fontId="11" fillId="0" borderId="0" xfId="3" applyNumberFormat="1" applyFont="1" applyFill="1"/>
    <xf numFmtId="37" fontId="11" fillId="0" borderId="1" xfId="3" applyNumberFormat="1" applyFont="1" applyFill="1" applyBorder="1"/>
    <xf numFmtId="0" fontId="10" fillId="0" borderId="0" xfId="3" applyFont="1" applyFill="1" applyAlignment="1">
      <alignment horizontal="right"/>
    </xf>
    <xf numFmtId="5" fontId="11" fillId="0" borderId="0" xfId="3" applyNumberFormat="1" applyFont="1" applyFill="1" applyBorder="1"/>
    <xf numFmtId="0" fontId="11" fillId="0" borderId="0" xfId="1" applyFont="1"/>
    <xf numFmtId="0" fontId="10" fillId="0" borderId="0" xfId="1" applyFont="1" applyAlignment="1">
      <alignment horizontal="left"/>
    </xf>
    <xf numFmtId="5" fontId="12" fillId="0" borderId="0" xfId="0" applyNumberFormat="1" applyFont="1" applyFill="1"/>
    <xf numFmtId="0" fontId="10" fillId="0" borderId="0" xfId="1" applyFont="1" applyFill="1" applyAlignment="1">
      <alignment horizontal="center"/>
    </xf>
    <xf numFmtId="5" fontId="12" fillId="0" borderId="2" xfId="0" applyNumberFormat="1" applyFont="1" applyFill="1" applyBorder="1"/>
    <xf numFmtId="0" fontId="5" fillId="0" borderId="0" xfId="0" applyFont="1" applyFill="1"/>
    <xf numFmtId="39" fontId="5" fillId="0" borderId="0" xfId="0" applyNumberFormat="1" applyFont="1" applyFill="1"/>
    <xf numFmtId="37" fontId="5" fillId="0" borderId="0" xfId="0" applyNumberFormat="1" applyFont="1" applyFill="1"/>
    <xf numFmtId="0" fontId="5" fillId="0" borderId="0" xfId="0" applyFont="1" applyFill="1" applyBorder="1"/>
    <xf numFmtId="0" fontId="6" fillId="0" borderId="0" xfId="0" applyFont="1" applyFill="1" applyAlignment="1">
      <alignment horizontal="center"/>
    </xf>
    <xf numFmtId="39" fontId="7" fillId="0" borderId="0" xfId="0" applyNumberFormat="1" applyFont="1" applyFill="1"/>
    <xf numFmtId="39" fontId="7" fillId="0" borderId="0" xfId="0" applyNumberFormat="1" applyFont="1" applyFill="1" applyAlignment="1">
      <alignment horizontal="center"/>
    </xf>
    <xf numFmtId="0" fontId="6" fillId="0" borderId="0" xfId="0" applyFont="1" applyFill="1"/>
    <xf numFmtId="39" fontId="6" fillId="0" borderId="0" xfId="0" applyNumberFormat="1" applyFont="1" applyFill="1" applyAlignment="1">
      <alignment horizontal="center"/>
    </xf>
    <xf numFmtId="0" fontId="7" fillId="0" borderId="0" xfId="0" applyFont="1" applyFill="1" applyAlignment="1">
      <alignment horizontal="left"/>
    </xf>
    <xf numFmtId="37" fontId="7" fillId="0" borderId="0" xfId="0" applyNumberFormat="1" applyFont="1" applyFill="1"/>
    <xf numFmtId="37" fontId="7" fillId="0" borderId="1" xfId="0" applyNumberFormat="1" applyFont="1" applyFill="1" applyBorder="1"/>
    <xf numFmtId="5" fontId="7" fillId="0" borderId="2" xfId="0" applyNumberFormat="1" applyFont="1" applyFill="1" applyBorder="1"/>
    <xf numFmtId="10" fontId="7" fillId="0" borderId="0" xfId="0" applyNumberFormat="1" applyFont="1" applyFill="1"/>
    <xf numFmtId="0" fontId="6" fillId="2" borderId="0" xfId="0" applyFont="1" applyFill="1" applyAlignment="1">
      <alignment horizontal="center"/>
    </xf>
    <xf numFmtId="39" fontId="7" fillId="2" borderId="0" xfId="0" applyNumberFormat="1" applyFont="1" applyFill="1"/>
    <xf numFmtId="0" fontId="7" fillId="2" borderId="0" xfId="0" applyFont="1" applyFill="1"/>
    <xf numFmtId="0" fontId="6" fillId="3" borderId="0" xfId="0" applyFont="1" applyFill="1" applyBorder="1"/>
    <xf numFmtId="5" fontId="6" fillId="3" borderId="0" xfId="0" applyNumberFormat="1" applyFont="1" applyFill="1"/>
    <xf numFmtId="0" fontId="13" fillId="0" borderId="0" xfId="0" applyFont="1" applyFill="1"/>
    <xf numFmtId="49" fontId="7" fillId="0" borderId="0" xfId="0" applyNumberFormat="1" applyFont="1" applyFill="1" applyAlignment="1">
      <alignment horizontal="right"/>
    </xf>
    <xf numFmtId="37" fontId="8" fillId="0" borderId="1" xfId="0" applyNumberFormat="1" applyFont="1" applyFill="1" applyBorder="1"/>
    <xf numFmtId="0" fontId="7" fillId="0" borderId="0" xfId="0" applyFont="1" applyFill="1" applyAlignment="1">
      <alignment horizontal="right"/>
    </xf>
    <xf numFmtId="0" fontId="6" fillId="3" borderId="0" xfId="0" applyFont="1" applyFill="1" applyAlignment="1">
      <alignment vertical="center" wrapText="1"/>
    </xf>
    <xf numFmtId="5" fontId="6" fillId="3" borderId="2" xfId="0" applyNumberFormat="1" applyFont="1" applyFill="1" applyBorder="1" applyAlignment="1">
      <alignment vertical="center"/>
    </xf>
    <xf numFmtId="0" fontId="7" fillId="0" borderId="0" xfId="0" applyFont="1" applyFill="1" applyAlignment="1">
      <alignment vertical="center"/>
    </xf>
    <xf numFmtId="0" fontId="7" fillId="0" borderId="0" xfId="0" applyFont="1" applyFill="1" applyBorder="1"/>
    <xf numFmtId="5" fontId="6" fillId="3" borderId="2" xfId="0" applyNumberFormat="1" applyFont="1" applyFill="1" applyBorder="1"/>
    <xf numFmtId="0" fontId="7" fillId="3" borderId="0" xfId="0" applyFont="1" applyFill="1" applyBorder="1"/>
    <xf numFmtId="0" fontId="11" fillId="0" borderId="0" xfId="0" applyFont="1" applyFill="1"/>
    <xf numFmtId="0" fontId="11" fillId="0" borderId="0" xfId="1" applyFont="1" applyFill="1"/>
    <xf numFmtId="0" fontId="11" fillId="0" borderId="0" xfId="0" applyFont="1"/>
    <xf numFmtId="0" fontId="5" fillId="0" borderId="0" xfId="0" quotePrefix="1" applyFont="1" applyFill="1"/>
    <xf numFmtId="0" fontId="11" fillId="0" borderId="0" xfId="3" applyFont="1" applyFill="1" applyAlignment="1">
      <alignment horizontal="left" wrapText="1"/>
    </xf>
    <xf numFmtId="0" fontId="10" fillId="0" borderId="0" xfId="3" applyFont="1" applyFill="1" applyAlignment="1">
      <alignment horizontal="center"/>
    </xf>
    <xf numFmtId="0" fontId="11" fillId="0" borderId="0" xfId="3" applyFont="1" applyFill="1" applyAlignment="1">
      <alignment horizontal="left"/>
    </xf>
    <xf numFmtId="0" fontId="11" fillId="0" borderId="0" xfId="0" applyFont="1" applyAlignment="1">
      <alignment horizontal="left" wrapText="1"/>
    </xf>
    <xf numFmtId="0" fontId="5" fillId="0" borderId="0" xfId="0" applyFont="1" applyFill="1" applyAlignment="1">
      <alignment horizontal="left" wrapText="1"/>
    </xf>
    <xf numFmtId="0" fontId="6" fillId="0" borderId="0" xfId="0" applyFont="1" applyFill="1" applyAlignment="1">
      <alignment horizontal="center"/>
    </xf>
  </cellXfs>
  <cellStyles count="7">
    <cellStyle name="Comma 2" xfId="6" xr:uid="{71ABFAB0-FB59-4488-92A7-41EB53C6CB9C}"/>
    <cellStyle name="Currency 2" xfId="2" xr:uid="{00000000-0005-0000-0000-000000000000}"/>
    <cellStyle name="Currency 2 2" xfId="4" xr:uid="{00000000-0005-0000-0000-000001000000}"/>
    <cellStyle name="Normal" xfId="0" builtinId="0"/>
    <cellStyle name="Normal 2" xfId="1" xr:uid="{00000000-0005-0000-0000-000003000000}"/>
    <cellStyle name="Normal 2 2" xfId="5" xr:uid="{033E89D9-C8F1-4060-92A3-FD338C63F4A2}"/>
    <cellStyle name="Normal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C7545\AppData\Local\Microsoft\Windows\Temporary%20Internet%20Files\Content.Outlook\XD5SFYQF\FY10-FY17ytd%20Athletics%20Summ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ed Executive Summary"/>
      <sheetName val="Summary - expenses"/>
      <sheetName val="Detail Athl Data thru 03-07-17"/>
    </sheetNames>
    <sheetDataSet>
      <sheetData sheetId="0"/>
      <sheetData sheetId="1">
        <row r="26">
          <cell r="C26">
            <v>115828.87</v>
          </cell>
        </row>
        <row r="39">
          <cell r="C39">
            <v>8773365.2300000004</v>
          </cell>
          <cell r="D39">
            <v>9365680.0099999998</v>
          </cell>
          <cell r="E39">
            <v>9286739.2799999993</v>
          </cell>
          <cell r="F39">
            <v>9315448.1999999993</v>
          </cell>
          <cell r="G39">
            <v>10374038.940000001</v>
          </cell>
          <cell r="H39">
            <v>10562775.24</v>
          </cell>
          <cell r="I39">
            <v>10749790.51</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2"/>
  <sheetViews>
    <sheetView tabSelected="1" workbookViewId="0">
      <selection activeCell="G15" sqref="G15"/>
    </sheetView>
  </sheetViews>
  <sheetFormatPr defaultRowHeight="15.4" x14ac:dyDescent="0.45"/>
  <cols>
    <col min="1" max="1" width="65.86328125" style="19" customWidth="1"/>
    <col min="2" max="2" width="14" style="19" customWidth="1"/>
    <col min="3" max="4" width="12.86328125" style="19" bestFit="1" customWidth="1"/>
    <col min="5" max="5" width="11.73046875" style="19" customWidth="1"/>
    <col min="6" max="6" width="13.73046875" style="19" customWidth="1"/>
    <col min="7" max="7" width="14.86328125" style="19" customWidth="1"/>
    <col min="8" max="8" width="13.265625" style="19" bestFit="1" customWidth="1"/>
    <col min="9" max="9" width="12.86328125" style="19" bestFit="1" customWidth="1"/>
    <col min="10" max="10" width="13.86328125" style="19" customWidth="1"/>
    <col min="11" max="11" width="14.1328125" style="19" customWidth="1"/>
    <col min="12" max="12" width="13.53125" style="19" customWidth="1"/>
    <col min="13" max="13" width="13.59765625" style="19" customWidth="1"/>
    <col min="14" max="255" width="8.86328125" style="19"/>
    <col min="256" max="256" width="23.3984375" style="19" customWidth="1"/>
    <col min="257" max="257" width="11.3984375" style="19" bestFit="1" customWidth="1"/>
    <col min="258" max="259" width="12.3984375" style="19" bestFit="1" customWidth="1"/>
    <col min="260" max="260" width="1.1328125" style="19" customWidth="1"/>
    <col min="261" max="263" width="12.3984375" style="19" bestFit="1" customWidth="1"/>
    <col min="264" max="264" width="1.1328125" style="19" customWidth="1"/>
    <col min="265" max="265" width="12.3984375" style="19" customWidth="1"/>
    <col min="266" max="267" width="12.3984375" style="19" bestFit="1" customWidth="1"/>
    <col min="268" max="268" width="10.73046875" style="19" bestFit="1" customWidth="1"/>
    <col min="269" max="511" width="8.86328125" style="19"/>
    <col min="512" max="512" width="23.3984375" style="19" customWidth="1"/>
    <col min="513" max="513" width="11.3984375" style="19" bestFit="1" customWidth="1"/>
    <col min="514" max="515" width="12.3984375" style="19" bestFit="1" customWidth="1"/>
    <col min="516" max="516" width="1.1328125" style="19" customWidth="1"/>
    <col min="517" max="519" width="12.3984375" style="19" bestFit="1" customWidth="1"/>
    <col min="520" max="520" width="1.1328125" style="19" customWidth="1"/>
    <col min="521" max="521" width="12.3984375" style="19" customWidth="1"/>
    <col min="522" max="523" width="12.3984375" style="19" bestFit="1" customWidth="1"/>
    <col min="524" max="524" width="10.73046875" style="19" bestFit="1" customWidth="1"/>
    <col min="525" max="767" width="8.86328125" style="19"/>
    <col min="768" max="768" width="23.3984375" style="19" customWidth="1"/>
    <col min="769" max="769" width="11.3984375" style="19" bestFit="1" customWidth="1"/>
    <col min="770" max="771" width="12.3984375" style="19" bestFit="1" customWidth="1"/>
    <col min="772" max="772" width="1.1328125" style="19" customWidth="1"/>
    <col min="773" max="775" width="12.3984375" style="19" bestFit="1" customWidth="1"/>
    <col min="776" max="776" width="1.1328125" style="19" customWidth="1"/>
    <col min="777" max="777" width="12.3984375" style="19" customWidth="1"/>
    <col min="778" max="779" width="12.3984375" style="19" bestFit="1" customWidth="1"/>
    <col min="780" max="780" width="10.73046875" style="19" bestFit="1" customWidth="1"/>
    <col min="781" max="1023" width="8.86328125" style="19"/>
    <col min="1024" max="1024" width="23.3984375" style="19" customWidth="1"/>
    <col min="1025" max="1025" width="11.3984375" style="19" bestFit="1" customWidth="1"/>
    <col min="1026" max="1027" width="12.3984375" style="19" bestFit="1" customWidth="1"/>
    <col min="1028" max="1028" width="1.1328125" style="19" customWidth="1"/>
    <col min="1029" max="1031" width="12.3984375" style="19" bestFit="1" customWidth="1"/>
    <col min="1032" max="1032" width="1.1328125" style="19" customWidth="1"/>
    <col min="1033" max="1033" width="12.3984375" style="19" customWidth="1"/>
    <col min="1034" max="1035" width="12.3984375" style="19" bestFit="1" customWidth="1"/>
    <col min="1036" max="1036" width="10.73046875" style="19" bestFit="1" customWidth="1"/>
    <col min="1037" max="1279" width="8.86328125" style="19"/>
    <col min="1280" max="1280" width="23.3984375" style="19" customWidth="1"/>
    <col min="1281" max="1281" width="11.3984375" style="19" bestFit="1" customWidth="1"/>
    <col min="1282" max="1283" width="12.3984375" style="19" bestFit="1" customWidth="1"/>
    <col min="1284" max="1284" width="1.1328125" style="19" customWidth="1"/>
    <col min="1285" max="1287" width="12.3984375" style="19" bestFit="1" customWidth="1"/>
    <col min="1288" max="1288" width="1.1328125" style="19" customWidth="1"/>
    <col min="1289" max="1289" width="12.3984375" style="19" customWidth="1"/>
    <col min="1290" max="1291" width="12.3984375" style="19" bestFit="1" customWidth="1"/>
    <col min="1292" max="1292" width="10.73046875" style="19" bestFit="1" customWidth="1"/>
    <col min="1293" max="1535" width="8.86328125" style="19"/>
    <col min="1536" max="1536" width="23.3984375" style="19" customWidth="1"/>
    <col min="1537" max="1537" width="11.3984375" style="19" bestFit="1" customWidth="1"/>
    <col min="1538" max="1539" width="12.3984375" style="19" bestFit="1" customWidth="1"/>
    <col min="1540" max="1540" width="1.1328125" style="19" customWidth="1"/>
    <col min="1541" max="1543" width="12.3984375" style="19" bestFit="1" customWidth="1"/>
    <col min="1544" max="1544" width="1.1328125" style="19" customWidth="1"/>
    <col min="1545" max="1545" width="12.3984375" style="19" customWidth="1"/>
    <col min="1546" max="1547" width="12.3984375" style="19" bestFit="1" customWidth="1"/>
    <col min="1548" max="1548" width="10.73046875" style="19" bestFit="1" customWidth="1"/>
    <col min="1549" max="1791" width="8.86328125" style="19"/>
    <col min="1792" max="1792" width="23.3984375" style="19" customWidth="1"/>
    <col min="1793" max="1793" width="11.3984375" style="19" bestFit="1" customWidth="1"/>
    <col min="1794" max="1795" width="12.3984375" style="19" bestFit="1" customWidth="1"/>
    <col min="1796" max="1796" width="1.1328125" style="19" customWidth="1"/>
    <col min="1797" max="1799" width="12.3984375" style="19" bestFit="1" customWidth="1"/>
    <col min="1800" max="1800" width="1.1328125" style="19" customWidth="1"/>
    <col min="1801" max="1801" width="12.3984375" style="19" customWidth="1"/>
    <col min="1802" max="1803" width="12.3984375" style="19" bestFit="1" customWidth="1"/>
    <col min="1804" max="1804" width="10.73046875" style="19" bestFit="1" customWidth="1"/>
    <col min="1805" max="2047" width="8.86328125" style="19"/>
    <col min="2048" max="2048" width="23.3984375" style="19" customWidth="1"/>
    <col min="2049" max="2049" width="11.3984375" style="19" bestFit="1" customWidth="1"/>
    <col min="2050" max="2051" width="12.3984375" style="19" bestFit="1" customWidth="1"/>
    <col min="2052" max="2052" width="1.1328125" style="19" customWidth="1"/>
    <col min="2053" max="2055" width="12.3984375" style="19" bestFit="1" customWidth="1"/>
    <col min="2056" max="2056" width="1.1328125" style="19" customWidth="1"/>
    <col min="2057" max="2057" width="12.3984375" style="19" customWidth="1"/>
    <col min="2058" max="2059" width="12.3984375" style="19" bestFit="1" customWidth="1"/>
    <col min="2060" max="2060" width="10.73046875" style="19" bestFit="1" customWidth="1"/>
    <col min="2061" max="2303" width="8.86328125" style="19"/>
    <col min="2304" max="2304" width="23.3984375" style="19" customWidth="1"/>
    <col min="2305" max="2305" width="11.3984375" style="19" bestFit="1" customWidth="1"/>
    <col min="2306" max="2307" width="12.3984375" style="19" bestFit="1" customWidth="1"/>
    <col min="2308" max="2308" width="1.1328125" style="19" customWidth="1"/>
    <col min="2309" max="2311" width="12.3984375" style="19" bestFit="1" customWidth="1"/>
    <col min="2312" max="2312" width="1.1328125" style="19" customWidth="1"/>
    <col min="2313" max="2313" width="12.3984375" style="19" customWidth="1"/>
    <col min="2314" max="2315" width="12.3984375" style="19" bestFit="1" customWidth="1"/>
    <col min="2316" max="2316" width="10.73046875" style="19" bestFit="1" customWidth="1"/>
    <col min="2317" max="2559" width="8.86328125" style="19"/>
    <col min="2560" max="2560" width="23.3984375" style="19" customWidth="1"/>
    <col min="2561" max="2561" width="11.3984375" style="19" bestFit="1" customWidth="1"/>
    <col min="2562" max="2563" width="12.3984375" style="19" bestFit="1" customWidth="1"/>
    <col min="2564" max="2564" width="1.1328125" style="19" customWidth="1"/>
    <col min="2565" max="2567" width="12.3984375" style="19" bestFit="1" customWidth="1"/>
    <col min="2568" max="2568" width="1.1328125" style="19" customWidth="1"/>
    <col min="2569" max="2569" width="12.3984375" style="19" customWidth="1"/>
    <col min="2570" max="2571" width="12.3984375" style="19" bestFit="1" customWidth="1"/>
    <col min="2572" max="2572" width="10.73046875" style="19" bestFit="1" customWidth="1"/>
    <col min="2573" max="2815" width="8.86328125" style="19"/>
    <col min="2816" max="2816" width="23.3984375" style="19" customWidth="1"/>
    <col min="2817" max="2817" width="11.3984375" style="19" bestFit="1" customWidth="1"/>
    <col min="2818" max="2819" width="12.3984375" style="19" bestFit="1" customWidth="1"/>
    <col min="2820" max="2820" width="1.1328125" style="19" customWidth="1"/>
    <col min="2821" max="2823" width="12.3984375" style="19" bestFit="1" customWidth="1"/>
    <col min="2824" max="2824" width="1.1328125" style="19" customWidth="1"/>
    <col min="2825" max="2825" width="12.3984375" style="19" customWidth="1"/>
    <col min="2826" max="2827" width="12.3984375" style="19" bestFit="1" customWidth="1"/>
    <col min="2828" max="2828" width="10.73046875" style="19" bestFit="1" customWidth="1"/>
    <col min="2829" max="3071" width="8.86328125" style="19"/>
    <col min="3072" max="3072" width="23.3984375" style="19" customWidth="1"/>
    <col min="3073" max="3073" width="11.3984375" style="19" bestFit="1" customWidth="1"/>
    <col min="3074" max="3075" width="12.3984375" style="19" bestFit="1" customWidth="1"/>
    <col min="3076" max="3076" width="1.1328125" style="19" customWidth="1"/>
    <col min="3077" max="3079" width="12.3984375" style="19" bestFit="1" customWidth="1"/>
    <col min="3080" max="3080" width="1.1328125" style="19" customWidth="1"/>
    <col min="3081" max="3081" width="12.3984375" style="19" customWidth="1"/>
    <col min="3082" max="3083" width="12.3984375" style="19" bestFit="1" customWidth="1"/>
    <col min="3084" max="3084" width="10.73046875" style="19" bestFit="1" customWidth="1"/>
    <col min="3085" max="3327" width="8.86328125" style="19"/>
    <col min="3328" max="3328" width="23.3984375" style="19" customWidth="1"/>
    <col min="3329" max="3329" width="11.3984375" style="19" bestFit="1" customWidth="1"/>
    <col min="3330" max="3331" width="12.3984375" style="19" bestFit="1" customWidth="1"/>
    <col min="3332" max="3332" width="1.1328125" style="19" customWidth="1"/>
    <col min="3333" max="3335" width="12.3984375" style="19" bestFit="1" customWidth="1"/>
    <col min="3336" max="3336" width="1.1328125" style="19" customWidth="1"/>
    <col min="3337" max="3337" width="12.3984375" style="19" customWidth="1"/>
    <col min="3338" max="3339" width="12.3984375" style="19" bestFit="1" customWidth="1"/>
    <col min="3340" max="3340" width="10.73046875" style="19" bestFit="1" customWidth="1"/>
    <col min="3341" max="3583" width="8.86328125" style="19"/>
    <col min="3584" max="3584" width="23.3984375" style="19" customWidth="1"/>
    <col min="3585" max="3585" width="11.3984375" style="19" bestFit="1" customWidth="1"/>
    <col min="3586" max="3587" width="12.3984375" style="19" bestFit="1" customWidth="1"/>
    <col min="3588" max="3588" width="1.1328125" style="19" customWidth="1"/>
    <col min="3589" max="3591" width="12.3984375" style="19" bestFit="1" customWidth="1"/>
    <col min="3592" max="3592" width="1.1328125" style="19" customWidth="1"/>
    <col min="3593" max="3593" width="12.3984375" style="19" customWidth="1"/>
    <col min="3594" max="3595" width="12.3984375" style="19" bestFit="1" customWidth="1"/>
    <col min="3596" max="3596" width="10.73046875" style="19" bestFit="1" customWidth="1"/>
    <col min="3597" max="3839" width="8.86328125" style="19"/>
    <col min="3840" max="3840" width="23.3984375" style="19" customWidth="1"/>
    <col min="3841" max="3841" width="11.3984375" style="19" bestFit="1" customWidth="1"/>
    <col min="3842" max="3843" width="12.3984375" style="19" bestFit="1" customWidth="1"/>
    <col min="3844" max="3844" width="1.1328125" style="19" customWidth="1"/>
    <col min="3845" max="3847" width="12.3984375" style="19" bestFit="1" customWidth="1"/>
    <col min="3848" max="3848" width="1.1328125" style="19" customWidth="1"/>
    <col min="3849" max="3849" width="12.3984375" style="19" customWidth="1"/>
    <col min="3850" max="3851" width="12.3984375" style="19" bestFit="1" customWidth="1"/>
    <col min="3852" max="3852" width="10.73046875" style="19" bestFit="1" customWidth="1"/>
    <col min="3853" max="4095" width="8.86328125" style="19"/>
    <col min="4096" max="4096" width="23.3984375" style="19" customWidth="1"/>
    <col min="4097" max="4097" width="11.3984375" style="19" bestFit="1" customWidth="1"/>
    <col min="4098" max="4099" width="12.3984375" style="19" bestFit="1" customWidth="1"/>
    <col min="4100" max="4100" width="1.1328125" style="19" customWidth="1"/>
    <col min="4101" max="4103" width="12.3984375" style="19" bestFit="1" customWidth="1"/>
    <col min="4104" max="4104" width="1.1328125" style="19" customWidth="1"/>
    <col min="4105" max="4105" width="12.3984375" style="19" customWidth="1"/>
    <col min="4106" max="4107" width="12.3984375" style="19" bestFit="1" customWidth="1"/>
    <col min="4108" max="4108" width="10.73046875" style="19" bestFit="1" customWidth="1"/>
    <col min="4109" max="4351" width="8.86328125" style="19"/>
    <col min="4352" max="4352" width="23.3984375" style="19" customWidth="1"/>
    <col min="4353" max="4353" width="11.3984375" style="19" bestFit="1" customWidth="1"/>
    <col min="4354" max="4355" width="12.3984375" style="19" bestFit="1" customWidth="1"/>
    <col min="4356" max="4356" width="1.1328125" style="19" customWidth="1"/>
    <col min="4357" max="4359" width="12.3984375" style="19" bestFit="1" customWidth="1"/>
    <col min="4360" max="4360" width="1.1328125" style="19" customWidth="1"/>
    <col min="4361" max="4361" width="12.3984375" style="19" customWidth="1"/>
    <col min="4362" max="4363" width="12.3984375" style="19" bestFit="1" customWidth="1"/>
    <col min="4364" max="4364" width="10.73046875" style="19" bestFit="1" customWidth="1"/>
    <col min="4365" max="4607" width="8.86328125" style="19"/>
    <col min="4608" max="4608" width="23.3984375" style="19" customWidth="1"/>
    <col min="4609" max="4609" width="11.3984375" style="19" bestFit="1" customWidth="1"/>
    <col min="4610" max="4611" width="12.3984375" style="19" bestFit="1" customWidth="1"/>
    <col min="4612" max="4612" width="1.1328125" style="19" customWidth="1"/>
    <col min="4613" max="4615" width="12.3984375" style="19" bestFit="1" customWidth="1"/>
    <col min="4616" max="4616" width="1.1328125" style="19" customWidth="1"/>
    <col min="4617" max="4617" width="12.3984375" style="19" customWidth="1"/>
    <col min="4618" max="4619" width="12.3984375" style="19" bestFit="1" customWidth="1"/>
    <col min="4620" max="4620" width="10.73046875" style="19" bestFit="1" customWidth="1"/>
    <col min="4621" max="4863" width="8.86328125" style="19"/>
    <col min="4864" max="4864" width="23.3984375" style="19" customWidth="1"/>
    <col min="4865" max="4865" width="11.3984375" style="19" bestFit="1" customWidth="1"/>
    <col min="4866" max="4867" width="12.3984375" style="19" bestFit="1" customWidth="1"/>
    <col min="4868" max="4868" width="1.1328125" style="19" customWidth="1"/>
    <col min="4869" max="4871" width="12.3984375" style="19" bestFit="1" customWidth="1"/>
    <col min="4872" max="4872" width="1.1328125" style="19" customWidth="1"/>
    <col min="4873" max="4873" width="12.3984375" style="19" customWidth="1"/>
    <col min="4874" max="4875" width="12.3984375" style="19" bestFit="1" customWidth="1"/>
    <col min="4876" max="4876" width="10.73046875" style="19" bestFit="1" customWidth="1"/>
    <col min="4877" max="5119" width="8.86328125" style="19"/>
    <col min="5120" max="5120" width="23.3984375" style="19" customWidth="1"/>
    <col min="5121" max="5121" width="11.3984375" style="19" bestFit="1" customWidth="1"/>
    <col min="5122" max="5123" width="12.3984375" style="19" bestFit="1" customWidth="1"/>
    <col min="5124" max="5124" width="1.1328125" style="19" customWidth="1"/>
    <col min="5125" max="5127" width="12.3984375" style="19" bestFit="1" customWidth="1"/>
    <col min="5128" max="5128" width="1.1328125" style="19" customWidth="1"/>
    <col min="5129" max="5129" width="12.3984375" style="19" customWidth="1"/>
    <col min="5130" max="5131" width="12.3984375" style="19" bestFit="1" customWidth="1"/>
    <col min="5132" max="5132" width="10.73046875" style="19" bestFit="1" customWidth="1"/>
    <col min="5133" max="5375" width="8.86328125" style="19"/>
    <col min="5376" max="5376" width="23.3984375" style="19" customWidth="1"/>
    <col min="5377" max="5377" width="11.3984375" style="19" bestFit="1" customWidth="1"/>
    <col min="5378" max="5379" width="12.3984375" style="19" bestFit="1" customWidth="1"/>
    <col min="5380" max="5380" width="1.1328125" style="19" customWidth="1"/>
    <col min="5381" max="5383" width="12.3984375" style="19" bestFit="1" customWidth="1"/>
    <col min="5384" max="5384" width="1.1328125" style="19" customWidth="1"/>
    <col min="5385" max="5385" width="12.3984375" style="19" customWidth="1"/>
    <col min="5386" max="5387" width="12.3984375" style="19" bestFit="1" customWidth="1"/>
    <col min="5388" max="5388" width="10.73046875" style="19" bestFit="1" customWidth="1"/>
    <col min="5389" max="5631" width="8.86328125" style="19"/>
    <col min="5632" max="5632" width="23.3984375" style="19" customWidth="1"/>
    <col min="5633" max="5633" width="11.3984375" style="19" bestFit="1" customWidth="1"/>
    <col min="5634" max="5635" width="12.3984375" style="19" bestFit="1" customWidth="1"/>
    <col min="5636" max="5636" width="1.1328125" style="19" customWidth="1"/>
    <col min="5637" max="5639" width="12.3984375" style="19" bestFit="1" customWidth="1"/>
    <col min="5640" max="5640" width="1.1328125" style="19" customWidth="1"/>
    <col min="5641" max="5641" width="12.3984375" style="19" customWidth="1"/>
    <col min="5642" max="5643" width="12.3984375" style="19" bestFit="1" customWidth="1"/>
    <col min="5644" max="5644" width="10.73046875" style="19" bestFit="1" customWidth="1"/>
    <col min="5645" max="5887" width="8.86328125" style="19"/>
    <col min="5888" max="5888" width="23.3984375" style="19" customWidth="1"/>
    <col min="5889" max="5889" width="11.3984375" style="19" bestFit="1" customWidth="1"/>
    <col min="5890" max="5891" width="12.3984375" style="19" bestFit="1" customWidth="1"/>
    <col min="5892" max="5892" width="1.1328125" style="19" customWidth="1"/>
    <col min="5893" max="5895" width="12.3984375" style="19" bestFit="1" customWidth="1"/>
    <col min="5896" max="5896" width="1.1328125" style="19" customWidth="1"/>
    <col min="5897" max="5897" width="12.3984375" style="19" customWidth="1"/>
    <col min="5898" max="5899" width="12.3984375" style="19" bestFit="1" customWidth="1"/>
    <col min="5900" max="5900" width="10.73046875" style="19" bestFit="1" customWidth="1"/>
    <col min="5901" max="6143" width="8.86328125" style="19"/>
    <col min="6144" max="6144" width="23.3984375" style="19" customWidth="1"/>
    <col min="6145" max="6145" width="11.3984375" style="19" bestFit="1" customWidth="1"/>
    <col min="6146" max="6147" width="12.3984375" style="19" bestFit="1" customWidth="1"/>
    <col min="6148" max="6148" width="1.1328125" style="19" customWidth="1"/>
    <col min="6149" max="6151" width="12.3984375" style="19" bestFit="1" customWidth="1"/>
    <col min="6152" max="6152" width="1.1328125" style="19" customWidth="1"/>
    <col min="6153" max="6153" width="12.3984375" style="19" customWidth="1"/>
    <col min="6154" max="6155" width="12.3984375" style="19" bestFit="1" customWidth="1"/>
    <col min="6156" max="6156" width="10.73046875" style="19" bestFit="1" customWidth="1"/>
    <col min="6157" max="6399" width="8.86328125" style="19"/>
    <col min="6400" max="6400" width="23.3984375" style="19" customWidth="1"/>
    <col min="6401" max="6401" width="11.3984375" style="19" bestFit="1" customWidth="1"/>
    <col min="6402" max="6403" width="12.3984375" style="19" bestFit="1" customWidth="1"/>
    <col min="6404" max="6404" width="1.1328125" style="19" customWidth="1"/>
    <col min="6405" max="6407" width="12.3984375" style="19" bestFit="1" customWidth="1"/>
    <col min="6408" max="6408" width="1.1328125" style="19" customWidth="1"/>
    <col min="6409" max="6409" width="12.3984375" style="19" customWidth="1"/>
    <col min="6410" max="6411" width="12.3984375" style="19" bestFit="1" customWidth="1"/>
    <col min="6412" max="6412" width="10.73046875" style="19" bestFit="1" customWidth="1"/>
    <col min="6413" max="6655" width="8.86328125" style="19"/>
    <col min="6656" max="6656" width="23.3984375" style="19" customWidth="1"/>
    <col min="6657" max="6657" width="11.3984375" style="19" bestFit="1" customWidth="1"/>
    <col min="6658" max="6659" width="12.3984375" style="19" bestFit="1" customWidth="1"/>
    <col min="6660" max="6660" width="1.1328125" style="19" customWidth="1"/>
    <col min="6661" max="6663" width="12.3984375" style="19" bestFit="1" customWidth="1"/>
    <col min="6664" max="6664" width="1.1328125" style="19" customWidth="1"/>
    <col min="6665" max="6665" width="12.3984375" style="19" customWidth="1"/>
    <col min="6666" max="6667" width="12.3984375" style="19" bestFit="1" customWidth="1"/>
    <col min="6668" max="6668" width="10.73046875" style="19" bestFit="1" customWidth="1"/>
    <col min="6669" max="6911" width="8.86328125" style="19"/>
    <col min="6912" max="6912" width="23.3984375" style="19" customWidth="1"/>
    <col min="6913" max="6913" width="11.3984375" style="19" bestFit="1" customWidth="1"/>
    <col min="6914" max="6915" width="12.3984375" style="19" bestFit="1" customWidth="1"/>
    <col min="6916" max="6916" width="1.1328125" style="19" customWidth="1"/>
    <col min="6917" max="6919" width="12.3984375" style="19" bestFit="1" customWidth="1"/>
    <col min="6920" max="6920" width="1.1328125" style="19" customWidth="1"/>
    <col min="6921" max="6921" width="12.3984375" style="19" customWidth="1"/>
    <col min="6922" max="6923" width="12.3984375" style="19" bestFit="1" customWidth="1"/>
    <col min="6924" max="6924" width="10.73046875" style="19" bestFit="1" customWidth="1"/>
    <col min="6925" max="7167" width="8.86328125" style="19"/>
    <col min="7168" max="7168" width="23.3984375" style="19" customWidth="1"/>
    <col min="7169" max="7169" width="11.3984375" style="19" bestFit="1" customWidth="1"/>
    <col min="7170" max="7171" width="12.3984375" style="19" bestFit="1" customWidth="1"/>
    <col min="7172" max="7172" width="1.1328125" style="19" customWidth="1"/>
    <col min="7173" max="7175" width="12.3984375" style="19" bestFit="1" customWidth="1"/>
    <col min="7176" max="7176" width="1.1328125" style="19" customWidth="1"/>
    <col min="7177" max="7177" width="12.3984375" style="19" customWidth="1"/>
    <col min="7178" max="7179" width="12.3984375" style="19" bestFit="1" customWidth="1"/>
    <col min="7180" max="7180" width="10.73046875" style="19" bestFit="1" customWidth="1"/>
    <col min="7181" max="7423" width="8.86328125" style="19"/>
    <col min="7424" max="7424" width="23.3984375" style="19" customWidth="1"/>
    <col min="7425" max="7425" width="11.3984375" style="19" bestFit="1" customWidth="1"/>
    <col min="7426" max="7427" width="12.3984375" style="19" bestFit="1" customWidth="1"/>
    <col min="7428" max="7428" width="1.1328125" style="19" customWidth="1"/>
    <col min="7429" max="7431" width="12.3984375" style="19" bestFit="1" customWidth="1"/>
    <col min="7432" max="7432" width="1.1328125" style="19" customWidth="1"/>
    <col min="7433" max="7433" width="12.3984375" style="19" customWidth="1"/>
    <col min="7434" max="7435" width="12.3984375" style="19" bestFit="1" customWidth="1"/>
    <col min="7436" max="7436" width="10.73046875" style="19" bestFit="1" customWidth="1"/>
    <col min="7437" max="7679" width="8.86328125" style="19"/>
    <col min="7680" max="7680" width="23.3984375" style="19" customWidth="1"/>
    <col min="7681" max="7681" width="11.3984375" style="19" bestFit="1" customWidth="1"/>
    <col min="7682" max="7683" width="12.3984375" style="19" bestFit="1" customWidth="1"/>
    <col min="7684" max="7684" width="1.1328125" style="19" customWidth="1"/>
    <col min="7685" max="7687" width="12.3984375" style="19" bestFit="1" customWidth="1"/>
    <col min="7688" max="7688" width="1.1328125" style="19" customWidth="1"/>
    <col min="7689" max="7689" width="12.3984375" style="19" customWidth="1"/>
    <col min="7690" max="7691" width="12.3984375" style="19" bestFit="1" customWidth="1"/>
    <col min="7692" max="7692" width="10.73046875" style="19" bestFit="1" customWidth="1"/>
    <col min="7693" max="7935" width="8.86328125" style="19"/>
    <col min="7936" max="7936" width="23.3984375" style="19" customWidth="1"/>
    <col min="7937" max="7937" width="11.3984375" style="19" bestFit="1" customWidth="1"/>
    <col min="7938" max="7939" width="12.3984375" style="19" bestFit="1" customWidth="1"/>
    <col min="7940" max="7940" width="1.1328125" style="19" customWidth="1"/>
    <col min="7941" max="7943" width="12.3984375" style="19" bestFit="1" customWidth="1"/>
    <col min="7944" max="7944" width="1.1328125" style="19" customWidth="1"/>
    <col min="7945" max="7945" width="12.3984375" style="19" customWidth="1"/>
    <col min="7946" max="7947" width="12.3984375" style="19" bestFit="1" customWidth="1"/>
    <col min="7948" max="7948" width="10.73046875" style="19" bestFit="1" customWidth="1"/>
    <col min="7949" max="8191" width="8.86328125" style="19"/>
    <col min="8192" max="8192" width="23.3984375" style="19" customWidth="1"/>
    <col min="8193" max="8193" width="11.3984375" style="19" bestFit="1" customWidth="1"/>
    <col min="8194" max="8195" width="12.3984375" style="19" bestFit="1" customWidth="1"/>
    <col min="8196" max="8196" width="1.1328125" style="19" customWidth="1"/>
    <col min="8197" max="8199" width="12.3984375" style="19" bestFit="1" customWidth="1"/>
    <col min="8200" max="8200" width="1.1328125" style="19" customWidth="1"/>
    <col min="8201" max="8201" width="12.3984375" style="19" customWidth="1"/>
    <col min="8202" max="8203" width="12.3984375" style="19" bestFit="1" customWidth="1"/>
    <col min="8204" max="8204" width="10.73046875" style="19" bestFit="1" customWidth="1"/>
    <col min="8205" max="8447" width="8.86328125" style="19"/>
    <col min="8448" max="8448" width="23.3984375" style="19" customWidth="1"/>
    <col min="8449" max="8449" width="11.3984375" style="19" bestFit="1" customWidth="1"/>
    <col min="8450" max="8451" width="12.3984375" style="19" bestFit="1" customWidth="1"/>
    <col min="8452" max="8452" width="1.1328125" style="19" customWidth="1"/>
    <col min="8453" max="8455" width="12.3984375" style="19" bestFit="1" customWidth="1"/>
    <col min="8456" max="8456" width="1.1328125" style="19" customWidth="1"/>
    <col min="8457" max="8457" width="12.3984375" style="19" customWidth="1"/>
    <col min="8458" max="8459" width="12.3984375" style="19" bestFit="1" customWidth="1"/>
    <col min="8460" max="8460" width="10.73046875" style="19" bestFit="1" customWidth="1"/>
    <col min="8461" max="8703" width="8.86328125" style="19"/>
    <col min="8704" max="8704" width="23.3984375" style="19" customWidth="1"/>
    <col min="8705" max="8705" width="11.3984375" style="19" bestFit="1" customWidth="1"/>
    <col min="8706" max="8707" width="12.3984375" style="19" bestFit="1" customWidth="1"/>
    <col min="8708" max="8708" width="1.1328125" style="19" customWidth="1"/>
    <col min="8709" max="8711" width="12.3984375" style="19" bestFit="1" customWidth="1"/>
    <col min="8712" max="8712" width="1.1328125" style="19" customWidth="1"/>
    <col min="8713" max="8713" width="12.3984375" style="19" customWidth="1"/>
    <col min="8714" max="8715" width="12.3984375" style="19" bestFit="1" customWidth="1"/>
    <col min="8716" max="8716" width="10.73046875" style="19" bestFit="1" customWidth="1"/>
    <col min="8717" max="8959" width="8.86328125" style="19"/>
    <col min="8960" max="8960" width="23.3984375" style="19" customWidth="1"/>
    <col min="8961" max="8961" width="11.3984375" style="19" bestFit="1" customWidth="1"/>
    <col min="8962" max="8963" width="12.3984375" style="19" bestFit="1" customWidth="1"/>
    <col min="8964" max="8964" width="1.1328125" style="19" customWidth="1"/>
    <col min="8965" max="8967" width="12.3984375" style="19" bestFit="1" customWidth="1"/>
    <col min="8968" max="8968" width="1.1328125" style="19" customWidth="1"/>
    <col min="8969" max="8969" width="12.3984375" style="19" customWidth="1"/>
    <col min="8970" max="8971" width="12.3984375" style="19" bestFit="1" customWidth="1"/>
    <col min="8972" max="8972" width="10.73046875" style="19" bestFit="1" customWidth="1"/>
    <col min="8973" max="9215" width="8.86328125" style="19"/>
    <col min="9216" max="9216" width="23.3984375" style="19" customWidth="1"/>
    <col min="9217" max="9217" width="11.3984375" style="19" bestFit="1" customWidth="1"/>
    <col min="9218" max="9219" width="12.3984375" style="19" bestFit="1" customWidth="1"/>
    <col min="9220" max="9220" width="1.1328125" style="19" customWidth="1"/>
    <col min="9221" max="9223" width="12.3984375" style="19" bestFit="1" customWidth="1"/>
    <col min="9224" max="9224" width="1.1328125" style="19" customWidth="1"/>
    <col min="9225" max="9225" width="12.3984375" style="19" customWidth="1"/>
    <col min="9226" max="9227" width="12.3984375" style="19" bestFit="1" customWidth="1"/>
    <col min="9228" max="9228" width="10.73046875" style="19" bestFit="1" customWidth="1"/>
    <col min="9229" max="9471" width="8.86328125" style="19"/>
    <col min="9472" max="9472" width="23.3984375" style="19" customWidth="1"/>
    <col min="9473" max="9473" width="11.3984375" style="19" bestFit="1" customWidth="1"/>
    <col min="9474" max="9475" width="12.3984375" style="19" bestFit="1" customWidth="1"/>
    <col min="9476" max="9476" width="1.1328125" style="19" customWidth="1"/>
    <col min="9477" max="9479" width="12.3984375" style="19" bestFit="1" customWidth="1"/>
    <col min="9480" max="9480" width="1.1328125" style="19" customWidth="1"/>
    <col min="9481" max="9481" width="12.3984375" style="19" customWidth="1"/>
    <col min="9482" max="9483" width="12.3984375" style="19" bestFit="1" customWidth="1"/>
    <col min="9484" max="9484" width="10.73046875" style="19" bestFit="1" customWidth="1"/>
    <col min="9485" max="9727" width="8.86328125" style="19"/>
    <col min="9728" max="9728" width="23.3984375" style="19" customWidth="1"/>
    <col min="9729" max="9729" width="11.3984375" style="19" bestFit="1" customWidth="1"/>
    <col min="9730" max="9731" width="12.3984375" style="19" bestFit="1" customWidth="1"/>
    <col min="9732" max="9732" width="1.1328125" style="19" customWidth="1"/>
    <col min="9733" max="9735" width="12.3984375" style="19" bestFit="1" customWidth="1"/>
    <col min="9736" max="9736" width="1.1328125" style="19" customWidth="1"/>
    <col min="9737" max="9737" width="12.3984375" style="19" customWidth="1"/>
    <col min="9738" max="9739" width="12.3984375" style="19" bestFit="1" customWidth="1"/>
    <col min="9740" max="9740" width="10.73046875" style="19" bestFit="1" customWidth="1"/>
    <col min="9741" max="9983" width="8.86328125" style="19"/>
    <col min="9984" max="9984" width="23.3984375" style="19" customWidth="1"/>
    <col min="9985" max="9985" width="11.3984375" style="19" bestFit="1" customWidth="1"/>
    <col min="9986" max="9987" width="12.3984375" style="19" bestFit="1" customWidth="1"/>
    <col min="9988" max="9988" width="1.1328125" style="19" customWidth="1"/>
    <col min="9989" max="9991" width="12.3984375" style="19" bestFit="1" customWidth="1"/>
    <col min="9992" max="9992" width="1.1328125" style="19" customWidth="1"/>
    <col min="9993" max="9993" width="12.3984375" style="19" customWidth="1"/>
    <col min="9994" max="9995" width="12.3984375" style="19" bestFit="1" customWidth="1"/>
    <col min="9996" max="9996" width="10.73046875" style="19" bestFit="1" customWidth="1"/>
    <col min="9997" max="10239" width="8.86328125" style="19"/>
    <col min="10240" max="10240" width="23.3984375" style="19" customWidth="1"/>
    <col min="10241" max="10241" width="11.3984375" style="19" bestFit="1" customWidth="1"/>
    <col min="10242" max="10243" width="12.3984375" style="19" bestFit="1" customWidth="1"/>
    <col min="10244" max="10244" width="1.1328125" style="19" customWidth="1"/>
    <col min="10245" max="10247" width="12.3984375" style="19" bestFit="1" customWidth="1"/>
    <col min="10248" max="10248" width="1.1328125" style="19" customWidth="1"/>
    <col min="10249" max="10249" width="12.3984375" style="19" customWidth="1"/>
    <col min="10250" max="10251" width="12.3984375" style="19" bestFit="1" customWidth="1"/>
    <col min="10252" max="10252" width="10.73046875" style="19" bestFit="1" customWidth="1"/>
    <col min="10253" max="10495" width="8.86328125" style="19"/>
    <col min="10496" max="10496" width="23.3984375" style="19" customWidth="1"/>
    <col min="10497" max="10497" width="11.3984375" style="19" bestFit="1" customWidth="1"/>
    <col min="10498" max="10499" width="12.3984375" style="19" bestFit="1" customWidth="1"/>
    <col min="10500" max="10500" width="1.1328125" style="19" customWidth="1"/>
    <col min="10501" max="10503" width="12.3984375" style="19" bestFit="1" customWidth="1"/>
    <col min="10504" max="10504" width="1.1328125" style="19" customWidth="1"/>
    <col min="10505" max="10505" width="12.3984375" style="19" customWidth="1"/>
    <col min="10506" max="10507" width="12.3984375" style="19" bestFit="1" customWidth="1"/>
    <col min="10508" max="10508" width="10.73046875" style="19" bestFit="1" customWidth="1"/>
    <col min="10509" max="10751" width="8.86328125" style="19"/>
    <col min="10752" max="10752" width="23.3984375" style="19" customWidth="1"/>
    <col min="10753" max="10753" width="11.3984375" style="19" bestFit="1" customWidth="1"/>
    <col min="10754" max="10755" width="12.3984375" style="19" bestFit="1" customWidth="1"/>
    <col min="10756" max="10756" width="1.1328125" style="19" customWidth="1"/>
    <col min="10757" max="10759" width="12.3984375" style="19" bestFit="1" customWidth="1"/>
    <col min="10760" max="10760" width="1.1328125" style="19" customWidth="1"/>
    <col min="10761" max="10761" width="12.3984375" style="19" customWidth="1"/>
    <col min="10762" max="10763" width="12.3984375" style="19" bestFit="1" customWidth="1"/>
    <col min="10764" max="10764" width="10.73046875" style="19" bestFit="1" customWidth="1"/>
    <col min="10765" max="11007" width="8.86328125" style="19"/>
    <col min="11008" max="11008" width="23.3984375" style="19" customWidth="1"/>
    <col min="11009" max="11009" width="11.3984375" style="19" bestFit="1" customWidth="1"/>
    <col min="11010" max="11011" width="12.3984375" style="19" bestFit="1" customWidth="1"/>
    <col min="11012" max="11012" width="1.1328125" style="19" customWidth="1"/>
    <col min="11013" max="11015" width="12.3984375" style="19" bestFit="1" customWidth="1"/>
    <col min="11016" max="11016" width="1.1328125" style="19" customWidth="1"/>
    <col min="11017" max="11017" width="12.3984375" style="19" customWidth="1"/>
    <col min="11018" max="11019" width="12.3984375" style="19" bestFit="1" customWidth="1"/>
    <col min="11020" max="11020" width="10.73046875" style="19" bestFit="1" customWidth="1"/>
    <col min="11021" max="11263" width="8.86328125" style="19"/>
    <col min="11264" max="11264" width="23.3984375" style="19" customWidth="1"/>
    <col min="11265" max="11265" width="11.3984375" style="19" bestFit="1" customWidth="1"/>
    <col min="11266" max="11267" width="12.3984375" style="19" bestFit="1" customWidth="1"/>
    <col min="11268" max="11268" width="1.1328125" style="19" customWidth="1"/>
    <col min="11269" max="11271" width="12.3984375" style="19" bestFit="1" customWidth="1"/>
    <col min="11272" max="11272" width="1.1328125" style="19" customWidth="1"/>
    <col min="11273" max="11273" width="12.3984375" style="19" customWidth="1"/>
    <col min="11274" max="11275" width="12.3984375" style="19" bestFit="1" customWidth="1"/>
    <col min="11276" max="11276" width="10.73046875" style="19" bestFit="1" customWidth="1"/>
    <col min="11277" max="11519" width="8.86328125" style="19"/>
    <col min="11520" max="11520" width="23.3984375" style="19" customWidth="1"/>
    <col min="11521" max="11521" width="11.3984375" style="19" bestFit="1" customWidth="1"/>
    <col min="11522" max="11523" width="12.3984375" style="19" bestFit="1" customWidth="1"/>
    <col min="11524" max="11524" width="1.1328125" style="19" customWidth="1"/>
    <col min="11525" max="11527" width="12.3984375" style="19" bestFit="1" customWidth="1"/>
    <col min="11528" max="11528" width="1.1328125" style="19" customWidth="1"/>
    <col min="11529" max="11529" width="12.3984375" style="19" customWidth="1"/>
    <col min="11530" max="11531" width="12.3984375" style="19" bestFit="1" customWidth="1"/>
    <col min="11532" max="11532" width="10.73046875" style="19" bestFit="1" customWidth="1"/>
    <col min="11533" max="11775" width="8.86328125" style="19"/>
    <col min="11776" max="11776" width="23.3984375" style="19" customWidth="1"/>
    <col min="11777" max="11777" width="11.3984375" style="19" bestFit="1" customWidth="1"/>
    <col min="11778" max="11779" width="12.3984375" style="19" bestFit="1" customWidth="1"/>
    <col min="11780" max="11780" width="1.1328125" style="19" customWidth="1"/>
    <col min="11781" max="11783" width="12.3984375" style="19" bestFit="1" customWidth="1"/>
    <col min="11784" max="11784" width="1.1328125" style="19" customWidth="1"/>
    <col min="11785" max="11785" width="12.3984375" style="19" customWidth="1"/>
    <col min="11786" max="11787" width="12.3984375" style="19" bestFit="1" customWidth="1"/>
    <col min="11788" max="11788" width="10.73046875" style="19" bestFit="1" customWidth="1"/>
    <col min="11789" max="12031" width="8.86328125" style="19"/>
    <col min="12032" max="12032" width="23.3984375" style="19" customWidth="1"/>
    <col min="12033" max="12033" width="11.3984375" style="19" bestFit="1" customWidth="1"/>
    <col min="12034" max="12035" width="12.3984375" style="19" bestFit="1" customWidth="1"/>
    <col min="12036" max="12036" width="1.1328125" style="19" customWidth="1"/>
    <col min="12037" max="12039" width="12.3984375" style="19" bestFit="1" customWidth="1"/>
    <col min="12040" max="12040" width="1.1328125" style="19" customWidth="1"/>
    <col min="12041" max="12041" width="12.3984375" style="19" customWidth="1"/>
    <col min="12042" max="12043" width="12.3984375" style="19" bestFit="1" customWidth="1"/>
    <col min="12044" max="12044" width="10.73046875" style="19" bestFit="1" customWidth="1"/>
    <col min="12045" max="12287" width="8.86328125" style="19"/>
    <col min="12288" max="12288" width="23.3984375" style="19" customWidth="1"/>
    <col min="12289" max="12289" width="11.3984375" style="19" bestFit="1" customWidth="1"/>
    <col min="12290" max="12291" width="12.3984375" style="19" bestFit="1" customWidth="1"/>
    <col min="12292" max="12292" width="1.1328125" style="19" customWidth="1"/>
    <col min="12293" max="12295" width="12.3984375" style="19" bestFit="1" customWidth="1"/>
    <col min="12296" max="12296" width="1.1328125" style="19" customWidth="1"/>
    <col min="12297" max="12297" width="12.3984375" style="19" customWidth="1"/>
    <col min="12298" max="12299" width="12.3984375" style="19" bestFit="1" customWidth="1"/>
    <col min="12300" max="12300" width="10.73046875" style="19" bestFit="1" customWidth="1"/>
    <col min="12301" max="12543" width="8.86328125" style="19"/>
    <col min="12544" max="12544" width="23.3984375" style="19" customWidth="1"/>
    <col min="12545" max="12545" width="11.3984375" style="19" bestFit="1" customWidth="1"/>
    <col min="12546" max="12547" width="12.3984375" style="19" bestFit="1" customWidth="1"/>
    <col min="12548" max="12548" width="1.1328125" style="19" customWidth="1"/>
    <col min="12549" max="12551" width="12.3984375" style="19" bestFit="1" customWidth="1"/>
    <col min="12552" max="12552" width="1.1328125" style="19" customWidth="1"/>
    <col min="12553" max="12553" width="12.3984375" style="19" customWidth="1"/>
    <col min="12554" max="12555" width="12.3984375" style="19" bestFit="1" customWidth="1"/>
    <col min="12556" max="12556" width="10.73046875" style="19" bestFit="1" customWidth="1"/>
    <col min="12557" max="12799" width="8.86328125" style="19"/>
    <col min="12800" max="12800" width="23.3984375" style="19" customWidth="1"/>
    <col min="12801" max="12801" width="11.3984375" style="19" bestFit="1" customWidth="1"/>
    <col min="12802" max="12803" width="12.3984375" style="19" bestFit="1" customWidth="1"/>
    <col min="12804" max="12804" width="1.1328125" style="19" customWidth="1"/>
    <col min="12805" max="12807" width="12.3984375" style="19" bestFit="1" customWidth="1"/>
    <col min="12808" max="12808" width="1.1328125" style="19" customWidth="1"/>
    <col min="12809" max="12809" width="12.3984375" style="19" customWidth="1"/>
    <col min="12810" max="12811" width="12.3984375" style="19" bestFit="1" customWidth="1"/>
    <col min="12812" max="12812" width="10.73046875" style="19" bestFit="1" customWidth="1"/>
    <col min="12813" max="13055" width="8.86328125" style="19"/>
    <col min="13056" max="13056" width="23.3984375" style="19" customWidth="1"/>
    <col min="13057" max="13057" width="11.3984375" style="19" bestFit="1" customWidth="1"/>
    <col min="13058" max="13059" width="12.3984375" style="19" bestFit="1" customWidth="1"/>
    <col min="13060" max="13060" width="1.1328125" style="19" customWidth="1"/>
    <col min="13061" max="13063" width="12.3984375" style="19" bestFit="1" customWidth="1"/>
    <col min="13064" max="13064" width="1.1328125" style="19" customWidth="1"/>
    <col min="13065" max="13065" width="12.3984375" style="19" customWidth="1"/>
    <col min="13066" max="13067" width="12.3984375" style="19" bestFit="1" customWidth="1"/>
    <col min="13068" max="13068" width="10.73046875" style="19" bestFit="1" customWidth="1"/>
    <col min="13069" max="13311" width="8.86328125" style="19"/>
    <col min="13312" max="13312" width="23.3984375" style="19" customWidth="1"/>
    <col min="13313" max="13313" width="11.3984375" style="19" bestFit="1" customWidth="1"/>
    <col min="13314" max="13315" width="12.3984375" style="19" bestFit="1" customWidth="1"/>
    <col min="13316" max="13316" width="1.1328125" style="19" customWidth="1"/>
    <col min="13317" max="13319" width="12.3984375" style="19" bestFit="1" customWidth="1"/>
    <col min="13320" max="13320" width="1.1328125" style="19" customWidth="1"/>
    <col min="13321" max="13321" width="12.3984375" style="19" customWidth="1"/>
    <col min="13322" max="13323" width="12.3984375" style="19" bestFit="1" customWidth="1"/>
    <col min="13324" max="13324" width="10.73046875" style="19" bestFit="1" customWidth="1"/>
    <col min="13325" max="13567" width="8.86328125" style="19"/>
    <col min="13568" max="13568" width="23.3984375" style="19" customWidth="1"/>
    <col min="13569" max="13569" width="11.3984375" style="19" bestFit="1" customWidth="1"/>
    <col min="13570" max="13571" width="12.3984375" style="19" bestFit="1" customWidth="1"/>
    <col min="13572" max="13572" width="1.1328125" style="19" customWidth="1"/>
    <col min="13573" max="13575" width="12.3984375" style="19" bestFit="1" customWidth="1"/>
    <col min="13576" max="13576" width="1.1328125" style="19" customWidth="1"/>
    <col min="13577" max="13577" width="12.3984375" style="19" customWidth="1"/>
    <col min="13578" max="13579" width="12.3984375" style="19" bestFit="1" customWidth="1"/>
    <col min="13580" max="13580" width="10.73046875" style="19" bestFit="1" customWidth="1"/>
    <col min="13581" max="13823" width="8.86328125" style="19"/>
    <col min="13824" max="13824" width="23.3984375" style="19" customWidth="1"/>
    <col min="13825" max="13825" width="11.3984375" style="19" bestFit="1" customWidth="1"/>
    <col min="13826" max="13827" width="12.3984375" style="19" bestFit="1" customWidth="1"/>
    <col min="13828" max="13828" width="1.1328125" style="19" customWidth="1"/>
    <col min="13829" max="13831" width="12.3984375" style="19" bestFit="1" customWidth="1"/>
    <col min="13832" max="13832" width="1.1328125" style="19" customWidth="1"/>
    <col min="13833" max="13833" width="12.3984375" style="19" customWidth="1"/>
    <col min="13834" max="13835" width="12.3984375" style="19" bestFit="1" customWidth="1"/>
    <col min="13836" max="13836" width="10.73046875" style="19" bestFit="1" customWidth="1"/>
    <col min="13837" max="14079" width="8.86328125" style="19"/>
    <col min="14080" max="14080" width="23.3984375" style="19" customWidth="1"/>
    <col min="14081" max="14081" width="11.3984375" style="19" bestFit="1" customWidth="1"/>
    <col min="14082" max="14083" width="12.3984375" style="19" bestFit="1" customWidth="1"/>
    <col min="14084" max="14084" width="1.1328125" style="19" customWidth="1"/>
    <col min="14085" max="14087" width="12.3984375" style="19" bestFit="1" customWidth="1"/>
    <col min="14088" max="14088" width="1.1328125" style="19" customWidth="1"/>
    <col min="14089" max="14089" width="12.3984375" style="19" customWidth="1"/>
    <col min="14090" max="14091" width="12.3984375" style="19" bestFit="1" customWidth="1"/>
    <col min="14092" max="14092" width="10.73046875" style="19" bestFit="1" customWidth="1"/>
    <col min="14093" max="14335" width="8.86328125" style="19"/>
    <col min="14336" max="14336" width="23.3984375" style="19" customWidth="1"/>
    <col min="14337" max="14337" width="11.3984375" style="19" bestFit="1" customWidth="1"/>
    <col min="14338" max="14339" width="12.3984375" style="19" bestFit="1" customWidth="1"/>
    <col min="14340" max="14340" width="1.1328125" style="19" customWidth="1"/>
    <col min="14341" max="14343" width="12.3984375" style="19" bestFit="1" customWidth="1"/>
    <col min="14344" max="14344" width="1.1328125" style="19" customWidth="1"/>
    <col min="14345" max="14345" width="12.3984375" style="19" customWidth="1"/>
    <col min="14346" max="14347" width="12.3984375" style="19" bestFit="1" customWidth="1"/>
    <col min="14348" max="14348" width="10.73046875" style="19" bestFit="1" customWidth="1"/>
    <col min="14349" max="14591" width="8.86328125" style="19"/>
    <col min="14592" max="14592" width="23.3984375" style="19" customWidth="1"/>
    <col min="14593" max="14593" width="11.3984375" style="19" bestFit="1" customWidth="1"/>
    <col min="14594" max="14595" width="12.3984375" style="19" bestFit="1" customWidth="1"/>
    <col min="14596" max="14596" width="1.1328125" style="19" customWidth="1"/>
    <col min="14597" max="14599" width="12.3984375" style="19" bestFit="1" customWidth="1"/>
    <col min="14600" max="14600" width="1.1328125" style="19" customWidth="1"/>
    <col min="14601" max="14601" width="12.3984375" style="19" customWidth="1"/>
    <col min="14602" max="14603" width="12.3984375" style="19" bestFit="1" customWidth="1"/>
    <col min="14604" max="14604" width="10.73046875" style="19" bestFit="1" customWidth="1"/>
    <col min="14605" max="14847" width="8.86328125" style="19"/>
    <col min="14848" max="14848" width="23.3984375" style="19" customWidth="1"/>
    <col min="14849" max="14849" width="11.3984375" style="19" bestFit="1" customWidth="1"/>
    <col min="14850" max="14851" width="12.3984375" style="19" bestFit="1" customWidth="1"/>
    <col min="14852" max="14852" width="1.1328125" style="19" customWidth="1"/>
    <col min="14853" max="14855" width="12.3984375" style="19" bestFit="1" customWidth="1"/>
    <col min="14856" max="14856" width="1.1328125" style="19" customWidth="1"/>
    <col min="14857" max="14857" width="12.3984375" style="19" customWidth="1"/>
    <col min="14858" max="14859" width="12.3984375" style="19" bestFit="1" customWidth="1"/>
    <col min="14860" max="14860" width="10.73046875" style="19" bestFit="1" customWidth="1"/>
    <col min="14861" max="15103" width="8.86328125" style="19"/>
    <col min="15104" max="15104" width="23.3984375" style="19" customWidth="1"/>
    <col min="15105" max="15105" width="11.3984375" style="19" bestFit="1" customWidth="1"/>
    <col min="15106" max="15107" width="12.3984375" style="19" bestFit="1" customWidth="1"/>
    <col min="15108" max="15108" width="1.1328125" style="19" customWidth="1"/>
    <col min="15109" max="15111" width="12.3984375" style="19" bestFit="1" customWidth="1"/>
    <col min="15112" max="15112" width="1.1328125" style="19" customWidth="1"/>
    <col min="15113" max="15113" width="12.3984375" style="19" customWidth="1"/>
    <col min="15114" max="15115" width="12.3984375" style="19" bestFit="1" customWidth="1"/>
    <col min="15116" max="15116" width="10.73046875" style="19" bestFit="1" customWidth="1"/>
    <col min="15117" max="15359" width="8.86328125" style="19"/>
    <col min="15360" max="15360" width="23.3984375" style="19" customWidth="1"/>
    <col min="15361" max="15361" width="11.3984375" style="19" bestFit="1" customWidth="1"/>
    <col min="15362" max="15363" width="12.3984375" style="19" bestFit="1" customWidth="1"/>
    <col min="15364" max="15364" width="1.1328125" style="19" customWidth="1"/>
    <col min="15365" max="15367" width="12.3984375" style="19" bestFit="1" customWidth="1"/>
    <col min="15368" max="15368" width="1.1328125" style="19" customWidth="1"/>
    <col min="15369" max="15369" width="12.3984375" style="19" customWidth="1"/>
    <col min="15370" max="15371" width="12.3984375" style="19" bestFit="1" customWidth="1"/>
    <col min="15372" max="15372" width="10.73046875" style="19" bestFit="1" customWidth="1"/>
    <col min="15373" max="15615" width="8.86328125" style="19"/>
    <col min="15616" max="15616" width="23.3984375" style="19" customWidth="1"/>
    <col min="15617" max="15617" width="11.3984375" style="19" bestFit="1" customWidth="1"/>
    <col min="15618" max="15619" width="12.3984375" style="19" bestFit="1" customWidth="1"/>
    <col min="15620" max="15620" width="1.1328125" style="19" customWidth="1"/>
    <col min="15621" max="15623" width="12.3984375" style="19" bestFit="1" customWidth="1"/>
    <col min="15624" max="15624" width="1.1328125" style="19" customWidth="1"/>
    <col min="15625" max="15625" width="12.3984375" style="19" customWidth="1"/>
    <col min="15626" max="15627" width="12.3984375" style="19" bestFit="1" customWidth="1"/>
    <col min="15628" max="15628" width="10.73046875" style="19" bestFit="1" customWidth="1"/>
    <col min="15629" max="15871" width="8.86328125" style="19"/>
    <col min="15872" max="15872" width="23.3984375" style="19" customWidth="1"/>
    <col min="15873" max="15873" width="11.3984375" style="19" bestFit="1" customWidth="1"/>
    <col min="15874" max="15875" width="12.3984375" style="19" bestFit="1" customWidth="1"/>
    <col min="15876" max="15876" width="1.1328125" style="19" customWidth="1"/>
    <col min="15877" max="15879" width="12.3984375" style="19" bestFit="1" customWidth="1"/>
    <col min="15880" max="15880" width="1.1328125" style="19" customWidth="1"/>
    <col min="15881" max="15881" width="12.3984375" style="19" customWidth="1"/>
    <col min="15882" max="15883" width="12.3984375" style="19" bestFit="1" customWidth="1"/>
    <col min="15884" max="15884" width="10.73046875" style="19" bestFit="1" customWidth="1"/>
    <col min="15885" max="16127" width="8.86328125" style="19"/>
    <col min="16128" max="16128" width="23.3984375" style="19" customWidth="1"/>
    <col min="16129" max="16129" width="11.3984375" style="19" bestFit="1" customWidth="1"/>
    <col min="16130" max="16131" width="12.3984375" style="19" bestFit="1" customWidth="1"/>
    <col min="16132" max="16132" width="1.1328125" style="19" customWidth="1"/>
    <col min="16133" max="16135" width="12.3984375" style="19" bestFit="1" customWidth="1"/>
    <col min="16136" max="16136" width="1.1328125" style="19" customWidth="1"/>
    <col min="16137" max="16137" width="12.3984375" style="19" customWidth="1"/>
    <col min="16138" max="16139" width="12.3984375" style="19" bestFit="1" customWidth="1"/>
    <col min="16140" max="16140" width="10.73046875" style="19" bestFit="1" customWidth="1"/>
    <col min="16141" max="16383" width="8.86328125" style="19"/>
    <col min="16384" max="16384" width="8.86328125" style="19" customWidth="1"/>
  </cols>
  <sheetData>
    <row r="1" spans="1:13" s="8" customFormat="1" x14ac:dyDescent="0.45">
      <c r="A1" s="58" t="s">
        <v>0</v>
      </c>
      <c r="B1" s="58"/>
      <c r="C1" s="58"/>
      <c r="D1" s="58"/>
      <c r="E1" s="58"/>
      <c r="F1" s="58"/>
      <c r="G1" s="58"/>
      <c r="H1" s="58"/>
      <c r="I1" s="58"/>
      <c r="J1" s="58"/>
      <c r="K1" s="58"/>
      <c r="L1" s="58"/>
      <c r="M1" s="58"/>
    </row>
    <row r="2" spans="1:13" s="8" customFormat="1" x14ac:dyDescent="0.45">
      <c r="A2" s="58" t="s">
        <v>38</v>
      </c>
      <c r="B2" s="58"/>
      <c r="C2" s="58"/>
      <c r="D2" s="58"/>
      <c r="E2" s="58"/>
      <c r="F2" s="58"/>
      <c r="G2" s="58"/>
      <c r="H2" s="58"/>
      <c r="I2" s="58"/>
      <c r="J2" s="58"/>
      <c r="K2" s="58"/>
      <c r="L2" s="58"/>
      <c r="M2" s="58"/>
    </row>
    <row r="3" spans="1:13" s="8" customFormat="1" x14ac:dyDescent="0.45">
      <c r="B3" s="9"/>
      <c r="C3" s="10"/>
    </row>
    <row r="4" spans="1:13" s="8" customFormat="1" x14ac:dyDescent="0.45">
      <c r="B4" s="12" t="s">
        <v>1</v>
      </c>
      <c r="C4" s="12" t="s">
        <v>1</v>
      </c>
      <c r="D4" s="12" t="s">
        <v>1</v>
      </c>
      <c r="E4" s="12" t="s">
        <v>1</v>
      </c>
      <c r="F4" s="12" t="s">
        <v>1</v>
      </c>
      <c r="G4" s="12" t="s">
        <v>1</v>
      </c>
      <c r="H4" s="12" t="s">
        <v>1</v>
      </c>
      <c r="I4" s="12" t="s">
        <v>1</v>
      </c>
      <c r="J4" s="12" t="s">
        <v>1</v>
      </c>
      <c r="K4" s="12" t="s">
        <v>1</v>
      </c>
      <c r="L4" s="12" t="s">
        <v>1</v>
      </c>
      <c r="M4" s="12" t="s">
        <v>1</v>
      </c>
    </row>
    <row r="5" spans="1:13" s="8" customFormat="1" x14ac:dyDescent="0.45">
      <c r="B5" s="13" t="s">
        <v>2</v>
      </c>
      <c r="C5" s="13" t="s">
        <v>3</v>
      </c>
      <c r="D5" s="13" t="s">
        <v>4</v>
      </c>
      <c r="E5" s="13" t="s">
        <v>5</v>
      </c>
      <c r="F5" s="13" t="s">
        <v>6</v>
      </c>
      <c r="G5" s="13" t="s">
        <v>7</v>
      </c>
      <c r="H5" s="13" t="s">
        <v>8</v>
      </c>
      <c r="I5" s="13" t="s">
        <v>53</v>
      </c>
      <c r="J5" s="13" t="s">
        <v>56</v>
      </c>
      <c r="K5" s="13" t="s">
        <v>57</v>
      </c>
      <c r="L5" s="13" t="s">
        <v>59</v>
      </c>
      <c r="M5" s="13" t="s">
        <v>60</v>
      </c>
    </row>
    <row r="6" spans="1:13" s="8" customFormat="1" x14ac:dyDescent="0.45">
      <c r="A6" s="9"/>
      <c r="B6" s="10"/>
    </row>
    <row r="7" spans="1:13" s="8" customFormat="1" x14ac:dyDescent="0.45">
      <c r="A7" s="14" t="s">
        <v>44</v>
      </c>
      <c r="B7" s="15">
        <f>'[1]Summary - expenses'!C39</f>
        <v>8773365.2300000004</v>
      </c>
      <c r="C7" s="15">
        <f>'[1]Summary - expenses'!D39</f>
        <v>9365680.0099999998</v>
      </c>
      <c r="D7" s="15">
        <f>'[1]Summary - expenses'!E39</f>
        <v>9286739.2799999993</v>
      </c>
      <c r="E7" s="15">
        <f>'[1]Summary - expenses'!F39</f>
        <v>9315448.1999999993</v>
      </c>
      <c r="F7" s="15">
        <f>'[1]Summary - expenses'!G39</f>
        <v>10374038.940000001</v>
      </c>
      <c r="G7" s="15">
        <f>'[1]Summary - expenses'!H39</f>
        <v>10562775.24</v>
      </c>
      <c r="H7" s="15">
        <f>'[1]Summary - expenses'!I39</f>
        <v>10749790.51</v>
      </c>
      <c r="I7" s="15">
        <v>10747563.710000001</v>
      </c>
      <c r="J7" s="15">
        <v>10500105</v>
      </c>
      <c r="K7" s="15">
        <v>10943354</v>
      </c>
      <c r="L7" s="15">
        <v>11944496.039999999</v>
      </c>
      <c r="M7" s="15">
        <v>11846908</v>
      </c>
    </row>
    <row r="8" spans="1:13" s="8" customFormat="1" x14ac:dyDescent="0.45">
      <c r="A8" s="8" t="s">
        <v>45</v>
      </c>
      <c r="B8" s="15">
        <v>0</v>
      </c>
      <c r="C8" s="15">
        <v>0</v>
      </c>
      <c r="D8" s="15">
        <v>0</v>
      </c>
      <c r="E8" s="15">
        <v>0</v>
      </c>
      <c r="F8" s="15">
        <v>0</v>
      </c>
      <c r="G8" s="15">
        <v>0</v>
      </c>
      <c r="H8" s="15">
        <v>779145</v>
      </c>
      <c r="I8" s="15">
        <v>1054604</v>
      </c>
      <c r="J8" s="15">
        <v>932528.5</v>
      </c>
      <c r="K8" s="15">
        <v>900494</v>
      </c>
      <c r="L8" s="15">
        <v>90548</v>
      </c>
      <c r="M8" s="15">
        <v>46914</v>
      </c>
    </row>
    <row r="9" spans="1:13" s="8" customFormat="1" x14ac:dyDescent="0.45">
      <c r="A9" s="8" t="s">
        <v>46</v>
      </c>
      <c r="B9" s="16">
        <v>133490</v>
      </c>
      <c r="C9" s="16">
        <v>136136</v>
      </c>
      <c r="D9" s="16">
        <v>147744</v>
      </c>
      <c r="E9" s="16">
        <v>172446</v>
      </c>
      <c r="F9" s="16">
        <v>145068</v>
      </c>
      <c r="G9" s="16">
        <v>254210</v>
      </c>
      <c r="H9" s="16">
        <v>253712</v>
      </c>
      <c r="I9" s="16">
        <v>287147</v>
      </c>
      <c r="J9" s="16">
        <v>288948</v>
      </c>
      <c r="K9" s="16">
        <v>287046</v>
      </c>
      <c r="L9" s="16">
        <f>325374</f>
        <v>325374</v>
      </c>
      <c r="M9" s="16">
        <f>338062</f>
        <v>338062</v>
      </c>
    </row>
    <row r="10" spans="1:13" s="8" customFormat="1" x14ac:dyDescent="0.45">
      <c r="A10" s="11" t="s">
        <v>51</v>
      </c>
      <c r="B10" s="18">
        <f t="shared" ref="B10:H10" si="0">SUM(B6:B9)</f>
        <v>8906855.2300000004</v>
      </c>
      <c r="C10" s="18">
        <f t="shared" si="0"/>
        <v>9501816.0099999998</v>
      </c>
      <c r="D10" s="18">
        <f t="shared" si="0"/>
        <v>9434483.2799999993</v>
      </c>
      <c r="E10" s="18">
        <f t="shared" si="0"/>
        <v>9487894.1999999993</v>
      </c>
      <c r="F10" s="18">
        <f t="shared" si="0"/>
        <v>10519106.940000001</v>
      </c>
      <c r="G10" s="18">
        <f t="shared" si="0"/>
        <v>10816985.24</v>
      </c>
      <c r="H10" s="18">
        <f t="shared" si="0"/>
        <v>11782647.51</v>
      </c>
      <c r="I10" s="18">
        <f t="shared" ref="I10:J10" si="1">SUM(I6:I9)</f>
        <v>12089314.710000001</v>
      </c>
      <c r="J10" s="18">
        <f t="shared" si="1"/>
        <v>11721581.5</v>
      </c>
      <c r="K10" s="18">
        <f t="shared" ref="K10:M10" si="2">SUM(K6:K9)</f>
        <v>12130894</v>
      </c>
      <c r="L10" s="18">
        <f t="shared" si="2"/>
        <v>12360418.039999999</v>
      </c>
      <c r="M10" s="18">
        <f t="shared" si="2"/>
        <v>12231884</v>
      </c>
    </row>
    <row r="11" spans="1:13" s="8" customFormat="1" x14ac:dyDescent="0.45">
      <c r="A11" s="17"/>
      <c r="B11" s="18"/>
      <c r="C11" s="18"/>
      <c r="D11" s="18"/>
      <c r="E11" s="18"/>
      <c r="F11" s="18"/>
      <c r="G11" s="18"/>
      <c r="H11" s="18"/>
    </row>
    <row r="12" spans="1:13" x14ac:dyDescent="0.45">
      <c r="A12" s="20" t="s">
        <v>49</v>
      </c>
      <c r="G12" s="21">
        <v>3468269.16</v>
      </c>
      <c r="H12" s="21">
        <v>3381174.75</v>
      </c>
      <c r="I12" s="21">
        <v>3676703</v>
      </c>
      <c r="J12" s="21">
        <v>3878973</v>
      </c>
      <c r="K12" s="21">
        <v>4516053</v>
      </c>
      <c r="L12" s="21">
        <v>3908653</v>
      </c>
      <c r="M12" s="21">
        <v>4765062</v>
      </c>
    </row>
    <row r="13" spans="1:13" x14ac:dyDescent="0.45">
      <c r="A13" s="20"/>
      <c r="G13" s="21"/>
      <c r="H13" s="21"/>
    </row>
    <row r="14" spans="1:13" ht="15.75" thickBot="1" x14ac:dyDescent="0.5">
      <c r="A14" s="20" t="s">
        <v>50</v>
      </c>
      <c r="G14" s="23">
        <f>G10-G12</f>
        <v>7348716.0800000001</v>
      </c>
      <c r="H14" s="23">
        <f>H10-H12</f>
        <v>8401472.7599999998</v>
      </c>
      <c r="I14" s="23">
        <f>I10-I12</f>
        <v>8412611.7100000009</v>
      </c>
      <c r="J14" s="23">
        <f>J10-J12</f>
        <v>7842608.5</v>
      </c>
      <c r="K14" s="23">
        <f>K10-K12</f>
        <v>7614841</v>
      </c>
      <c r="L14" s="23">
        <f t="shared" ref="L14:M14" si="3">L10-L12</f>
        <v>8451765.0399999991</v>
      </c>
      <c r="M14" s="23">
        <f t="shared" si="3"/>
        <v>7466822</v>
      </c>
    </row>
    <row r="15" spans="1:13" ht="15.75" thickTop="1" x14ac:dyDescent="0.45"/>
    <row r="16" spans="1:13" ht="22.5" customHeight="1" x14ac:dyDescent="0.45">
      <c r="A16" s="59" t="s">
        <v>48</v>
      </c>
      <c r="B16" s="59"/>
      <c r="C16" s="59"/>
      <c r="D16" s="59"/>
      <c r="E16" s="59"/>
      <c r="F16" s="59"/>
      <c r="G16" s="59"/>
      <c r="H16" s="59"/>
      <c r="J16" s="54"/>
      <c r="K16" s="54"/>
    </row>
    <row r="17" spans="1:8" s="55" customFormat="1" ht="49.15" customHeight="1" x14ac:dyDescent="0.45">
      <c r="A17" s="60" t="s">
        <v>69</v>
      </c>
      <c r="B17" s="60"/>
      <c r="C17" s="60"/>
      <c r="D17" s="60"/>
      <c r="E17" s="60"/>
      <c r="F17" s="60"/>
      <c r="G17" s="60"/>
      <c r="H17" s="60"/>
    </row>
    <row r="18" spans="1:8" s="53" customFormat="1" ht="39" customHeight="1" x14ac:dyDescent="0.45">
      <c r="A18" s="57" t="s">
        <v>62</v>
      </c>
      <c r="B18" s="57"/>
      <c r="C18" s="57"/>
      <c r="D18" s="57"/>
      <c r="E18" s="57"/>
      <c r="F18" s="57"/>
      <c r="G18" s="57"/>
      <c r="H18" s="57"/>
    </row>
    <row r="19" spans="1:8" x14ac:dyDescent="0.45">
      <c r="E19" s="22"/>
    </row>
    <row r="20" spans="1:8" x14ac:dyDescent="0.45">
      <c r="E20" s="22"/>
    </row>
    <row r="21" spans="1:8" x14ac:dyDescent="0.45">
      <c r="E21" s="22"/>
    </row>
    <row r="22" spans="1:8" x14ac:dyDescent="0.45">
      <c r="E22" s="22"/>
    </row>
    <row r="23" spans="1:8" x14ac:dyDescent="0.45">
      <c r="E23" s="22"/>
    </row>
    <row r="24" spans="1:8" x14ac:dyDescent="0.45">
      <c r="E24" s="22"/>
    </row>
    <row r="25" spans="1:8" x14ac:dyDescent="0.45">
      <c r="E25" s="22"/>
    </row>
    <row r="26" spans="1:8" x14ac:dyDescent="0.45">
      <c r="E26" s="22"/>
    </row>
    <row r="27" spans="1:8" x14ac:dyDescent="0.45">
      <c r="E27" s="22"/>
    </row>
    <row r="28" spans="1:8" x14ac:dyDescent="0.45">
      <c r="E28" s="22"/>
    </row>
    <row r="29" spans="1:8" x14ac:dyDescent="0.45">
      <c r="E29" s="22"/>
    </row>
    <row r="30" spans="1:8" x14ac:dyDescent="0.45">
      <c r="E30" s="22"/>
    </row>
    <row r="31" spans="1:8" x14ac:dyDescent="0.45">
      <c r="E31" s="22"/>
    </row>
    <row r="32" spans="1:8" x14ac:dyDescent="0.45">
      <c r="E32" s="22"/>
    </row>
    <row r="33" spans="5:5" x14ac:dyDescent="0.45">
      <c r="E33" s="22"/>
    </row>
    <row r="34" spans="5:5" x14ac:dyDescent="0.45">
      <c r="E34" s="22"/>
    </row>
    <row r="35" spans="5:5" x14ac:dyDescent="0.45">
      <c r="E35" s="22"/>
    </row>
    <row r="36" spans="5:5" x14ac:dyDescent="0.45">
      <c r="E36" s="22"/>
    </row>
    <row r="37" spans="5:5" x14ac:dyDescent="0.45">
      <c r="E37" s="22"/>
    </row>
    <row r="38" spans="5:5" x14ac:dyDescent="0.45">
      <c r="E38" s="22"/>
    </row>
    <row r="39" spans="5:5" x14ac:dyDescent="0.45">
      <c r="E39" s="22"/>
    </row>
    <row r="40" spans="5:5" x14ac:dyDescent="0.45">
      <c r="E40" s="22"/>
    </row>
    <row r="41" spans="5:5" x14ac:dyDescent="0.45">
      <c r="E41" s="22"/>
    </row>
    <row r="42" spans="5:5" x14ac:dyDescent="0.45">
      <c r="E42" s="22"/>
    </row>
    <row r="43" spans="5:5" x14ac:dyDescent="0.45">
      <c r="E43" s="22"/>
    </row>
    <row r="44" spans="5:5" x14ac:dyDescent="0.45">
      <c r="E44" s="22"/>
    </row>
    <row r="45" spans="5:5" x14ac:dyDescent="0.45">
      <c r="E45" s="22"/>
    </row>
    <row r="46" spans="5:5" x14ac:dyDescent="0.45">
      <c r="E46" s="22"/>
    </row>
    <row r="52" spans="1:1" x14ac:dyDescent="0.45">
      <c r="A52" s="24" t="s">
        <v>58</v>
      </c>
    </row>
  </sheetData>
  <mergeCells count="5">
    <mergeCell ref="A18:H18"/>
    <mergeCell ref="A1:M1"/>
    <mergeCell ref="A2:M2"/>
    <mergeCell ref="A16:H16"/>
    <mergeCell ref="A17:H17"/>
  </mergeCells>
  <printOptions horizontalCentered="1"/>
  <pageMargins left="0.7" right="0.7" top="0.75" bottom="0.75" header="0.3" footer="0.3"/>
  <pageSetup paperSize="17" scale="81" orientation="landscape" r:id="rId1"/>
  <headerFooter>
    <oddFooter>&amp;R&amp;D&amp;T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70"/>
  <sheetViews>
    <sheetView zoomScale="110" zoomScaleNormal="110" workbookViewId="0">
      <selection activeCell="P17" sqref="P17"/>
    </sheetView>
  </sheetViews>
  <sheetFormatPr defaultColWidth="9.265625" defaultRowHeight="13.9" x14ac:dyDescent="0.4"/>
  <cols>
    <col min="1" max="1" width="3.73046875" style="1" customWidth="1"/>
    <col min="2" max="2" width="47.3984375" style="1" customWidth="1"/>
    <col min="3" max="3" width="12.59765625" style="29" bestFit="1" customWidth="1"/>
    <col min="4" max="14" width="13.86328125" style="1" bestFit="1" customWidth="1"/>
    <col min="15" max="16384" width="9.265625" style="1"/>
  </cols>
  <sheetData>
    <row r="1" spans="1:22" x14ac:dyDescent="0.4">
      <c r="A1" s="62" t="s">
        <v>0</v>
      </c>
      <c r="B1" s="62"/>
      <c r="C1" s="62"/>
      <c r="D1" s="62"/>
      <c r="E1" s="62"/>
      <c r="F1" s="62"/>
      <c r="G1" s="62"/>
      <c r="H1" s="62"/>
      <c r="I1" s="62"/>
      <c r="J1" s="62"/>
      <c r="K1" s="62"/>
      <c r="L1" s="62"/>
      <c r="M1" s="62"/>
      <c r="N1" s="62"/>
    </row>
    <row r="2" spans="1:22" x14ac:dyDescent="0.4">
      <c r="A2" s="62" t="s">
        <v>43</v>
      </c>
      <c r="B2" s="62"/>
      <c r="C2" s="62"/>
      <c r="D2" s="62"/>
      <c r="E2" s="62"/>
      <c r="F2" s="62"/>
      <c r="G2" s="62"/>
      <c r="H2" s="62"/>
      <c r="I2" s="62"/>
      <c r="J2" s="62"/>
      <c r="K2" s="62"/>
      <c r="L2" s="62"/>
      <c r="M2" s="62"/>
      <c r="N2" s="62"/>
    </row>
    <row r="3" spans="1:22" x14ac:dyDescent="0.4">
      <c r="A3" s="62" t="s">
        <v>61</v>
      </c>
      <c r="B3" s="62"/>
      <c r="C3" s="62"/>
      <c r="D3" s="62"/>
      <c r="E3" s="62"/>
      <c r="F3" s="62"/>
      <c r="G3" s="62"/>
      <c r="H3" s="62"/>
      <c r="I3" s="62"/>
      <c r="J3" s="62"/>
      <c r="K3" s="62"/>
      <c r="L3" s="62"/>
      <c r="M3" s="62"/>
      <c r="N3" s="62"/>
    </row>
    <row r="4" spans="1:22" x14ac:dyDescent="0.4">
      <c r="A4" s="28"/>
      <c r="B4" s="28"/>
    </row>
    <row r="5" spans="1:22" x14ac:dyDescent="0.4">
      <c r="C5" s="30" t="s">
        <v>1</v>
      </c>
      <c r="D5" s="30" t="s">
        <v>1</v>
      </c>
      <c r="E5" s="30" t="s">
        <v>1</v>
      </c>
      <c r="F5" s="30" t="s">
        <v>1</v>
      </c>
      <c r="G5" s="30" t="s">
        <v>1</v>
      </c>
      <c r="H5" s="30" t="s">
        <v>1</v>
      </c>
      <c r="I5" s="30" t="s">
        <v>1</v>
      </c>
      <c r="J5" s="30" t="s">
        <v>1</v>
      </c>
      <c r="K5" s="30" t="s">
        <v>1</v>
      </c>
      <c r="L5" s="30" t="s">
        <v>1</v>
      </c>
      <c r="M5" s="30" t="s">
        <v>1</v>
      </c>
      <c r="N5" s="30" t="s">
        <v>1</v>
      </c>
    </row>
    <row r="6" spans="1:22" x14ac:dyDescent="0.4">
      <c r="A6" s="31"/>
      <c r="B6" s="2"/>
      <c r="C6" s="32" t="s">
        <v>2</v>
      </c>
      <c r="D6" s="32" t="s">
        <v>3</v>
      </c>
      <c r="E6" s="32" t="s">
        <v>4</v>
      </c>
      <c r="F6" s="32" t="s">
        <v>5</v>
      </c>
      <c r="G6" s="32" t="s">
        <v>6</v>
      </c>
      <c r="H6" s="32" t="s">
        <v>7</v>
      </c>
      <c r="I6" s="32" t="s">
        <v>8</v>
      </c>
      <c r="J6" s="32" t="s">
        <v>53</v>
      </c>
      <c r="K6" s="32" t="s">
        <v>56</v>
      </c>
      <c r="L6" s="32" t="s">
        <v>57</v>
      </c>
      <c r="M6" s="32" t="s">
        <v>59</v>
      </c>
      <c r="N6" s="32" t="s">
        <v>60</v>
      </c>
    </row>
    <row r="7" spans="1:22" x14ac:dyDescent="0.4">
      <c r="A7" s="28"/>
      <c r="B7" s="28"/>
    </row>
    <row r="8" spans="1:22" ht="15.4" x14ac:dyDescent="0.45">
      <c r="A8" s="28"/>
      <c r="B8" s="33" t="s">
        <v>37</v>
      </c>
      <c r="C8" s="34">
        <v>8773365.2300000004</v>
      </c>
      <c r="D8" s="34">
        <v>9365680.0099999998</v>
      </c>
      <c r="E8" s="34">
        <v>9286739.2799999993</v>
      </c>
      <c r="F8" s="34">
        <v>9315448.1999999993</v>
      </c>
      <c r="G8" s="34">
        <v>10374038.940000001</v>
      </c>
      <c r="H8" s="34">
        <v>10562775.24</v>
      </c>
      <c r="I8" s="34">
        <v>10749790.51</v>
      </c>
      <c r="J8" s="34">
        <v>10747563.710000001</v>
      </c>
      <c r="K8" s="34">
        <v>10500105</v>
      </c>
      <c r="L8" s="15">
        <v>10943354</v>
      </c>
      <c r="M8" s="15">
        <v>11944496.039999999</v>
      </c>
      <c r="N8" s="15">
        <v>11846908</v>
      </c>
      <c r="P8" s="34"/>
    </row>
    <row r="9" spans="1:22" ht="15.4" x14ac:dyDescent="0.45">
      <c r="B9" s="1" t="s">
        <v>40</v>
      </c>
      <c r="C9" s="34">
        <v>0</v>
      </c>
      <c r="D9" s="34">
        <v>0</v>
      </c>
      <c r="E9" s="34">
        <v>0</v>
      </c>
      <c r="F9" s="34">
        <v>0</v>
      </c>
      <c r="G9" s="34">
        <v>0</v>
      </c>
      <c r="H9" s="34">
        <v>0</v>
      </c>
      <c r="I9" s="34">
        <v>779145</v>
      </c>
      <c r="J9" s="34">
        <v>1054604</v>
      </c>
      <c r="K9" s="15">
        <v>932528.5</v>
      </c>
      <c r="L9" s="15">
        <v>900494</v>
      </c>
      <c r="M9" s="15">
        <v>90548</v>
      </c>
      <c r="N9" s="15">
        <v>46914</v>
      </c>
    </row>
    <row r="10" spans="1:22" ht="15.4" x14ac:dyDescent="0.45">
      <c r="B10" s="1" t="s">
        <v>41</v>
      </c>
      <c r="C10" s="35">
        <v>133490</v>
      </c>
      <c r="D10" s="35">
        <v>136136</v>
      </c>
      <c r="E10" s="35">
        <v>147744</v>
      </c>
      <c r="F10" s="35">
        <v>172446</v>
      </c>
      <c r="G10" s="35">
        <v>145068</v>
      </c>
      <c r="H10" s="35">
        <v>254210</v>
      </c>
      <c r="I10" s="35">
        <v>253712</v>
      </c>
      <c r="J10" s="35">
        <v>287147</v>
      </c>
      <c r="K10" s="16">
        <v>288948</v>
      </c>
      <c r="L10" s="16">
        <v>287046</v>
      </c>
      <c r="M10" s="16">
        <v>325374</v>
      </c>
      <c r="N10" s="16">
        <v>338062</v>
      </c>
    </row>
    <row r="11" spans="1:22" ht="14.25" thickBot="1" x14ac:dyDescent="0.45">
      <c r="A11" s="2" t="s">
        <v>36</v>
      </c>
      <c r="C11" s="36">
        <f>SUM(C8:C10)</f>
        <v>8906855.2300000004</v>
      </c>
      <c r="D11" s="36">
        <f t="shared" ref="D11:N11" si="0">SUM(D8:D10)</f>
        <v>9501816.0099999998</v>
      </c>
      <c r="E11" s="36">
        <f t="shared" si="0"/>
        <v>9434483.2799999993</v>
      </c>
      <c r="F11" s="36">
        <f t="shared" si="0"/>
        <v>9487894.1999999993</v>
      </c>
      <c r="G11" s="36">
        <f t="shared" si="0"/>
        <v>10519106.940000001</v>
      </c>
      <c r="H11" s="36">
        <f t="shared" si="0"/>
        <v>10816985.24</v>
      </c>
      <c r="I11" s="36">
        <f t="shared" si="0"/>
        <v>11782647.51</v>
      </c>
      <c r="J11" s="36">
        <f t="shared" si="0"/>
        <v>12089314.710000001</v>
      </c>
      <c r="K11" s="36">
        <f t="shared" si="0"/>
        <v>11721581.5</v>
      </c>
      <c r="L11" s="36">
        <f t="shared" si="0"/>
        <v>12130894</v>
      </c>
      <c r="M11" s="36">
        <f t="shared" si="0"/>
        <v>12360418.039999999</v>
      </c>
      <c r="N11" s="36">
        <f t="shared" si="0"/>
        <v>12231884</v>
      </c>
    </row>
    <row r="12" spans="1:22" ht="14.25" thickTop="1" x14ac:dyDescent="0.4">
      <c r="A12" s="28"/>
      <c r="B12" s="28" t="s">
        <v>47</v>
      </c>
      <c r="D12" s="37">
        <v>6.6798074588217959E-2</v>
      </c>
      <c r="E12" s="37">
        <v>-7.086301179599519E-3</v>
      </c>
      <c r="F12" s="37">
        <v>5.6612448625803502E-3</v>
      </c>
      <c r="G12" s="37">
        <v>0.1086872090120905</v>
      </c>
      <c r="H12" s="37">
        <v>2.8317831703686291E-2</v>
      </c>
      <c r="I12" s="37">
        <v>8.9272773196462207E-2</v>
      </c>
      <c r="J12" s="37">
        <f>J11/H11-1</f>
        <v>0.11762329722842457</v>
      </c>
      <c r="K12" s="37">
        <f>K11/I11-1</f>
        <v>-5.1827070230330285E-3</v>
      </c>
      <c r="L12" s="37">
        <f>L11/K11-1</f>
        <v>3.4919562688703776E-2</v>
      </c>
      <c r="M12" s="37">
        <f t="shared" ref="M12:N12" si="1">M11/L11-1</f>
        <v>1.8920620359884399E-2</v>
      </c>
      <c r="N12" s="37">
        <f t="shared" si="1"/>
        <v>-1.0398842465040081E-2</v>
      </c>
    </row>
    <row r="13" spans="1:22" s="5" customFormat="1" x14ac:dyDescent="0.4">
      <c r="B13" s="6"/>
      <c r="C13" s="3"/>
      <c r="D13" s="3"/>
      <c r="E13" s="3"/>
      <c r="F13" s="3"/>
      <c r="G13" s="3"/>
      <c r="H13" s="3"/>
      <c r="I13" s="3"/>
      <c r="J13" s="3"/>
      <c r="K13" s="3"/>
      <c r="L13" s="3"/>
      <c r="M13" s="3"/>
      <c r="N13" s="3"/>
      <c r="O13" s="4"/>
      <c r="P13" s="3"/>
      <c r="Q13" s="3"/>
      <c r="R13" s="3"/>
      <c r="S13" s="3"/>
      <c r="T13" s="3"/>
      <c r="U13" s="3"/>
      <c r="V13" s="3"/>
    </row>
    <row r="14" spans="1:22" ht="4.5" customHeight="1" x14ac:dyDescent="0.4">
      <c r="A14" s="38"/>
      <c r="B14" s="38"/>
      <c r="C14" s="39"/>
      <c r="D14" s="40"/>
      <c r="E14" s="40"/>
      <c r="F14" s="40"/>
      <c r="G14" s="40"/>
      <c r="H14" s="40"/>
      <c r="I14" s="40"/>
      <c r="J14" s="40"/>
      <c r="K14" s="40"/>
      <c r="L14" s="40"/>
      <c r="M14" s="40"/>
      <c r="N14" s="40"/>
    </row>
    <row r="15" spans="1:22" x14ac:dyDescent="0.4">
      <c r="A15" s="28"/>
      <c r="B15" s="28"/>
    </row>
    <row r="16" spans="1:22" x14ac:dyDescent="0.4">
      <c r="C16" s="30" t="s">
        <v>1</v>
      </c>
      <c r="D16" s="30" t="s">
        <v>1</v>
      </c>
      <c r="E16" s="30" t="s">
        <v>1</v>
      </c>
      <c r="F16" s="30" t="s">
        <v>1</v>
      </c>
      <c r="G16" s="30" t="s">
        <v>1</v>
      </c>
      <c r="H16" s="30" t="s">
        <v>1</v>
      </c>
      <c r="I16" s="30" t="s">
        <v>1</v>
      </c>
      <c r="J16" s="30" t="s">
        <v>1</v>
      </c>
      <c r="K16" s="30" t="s">
        <v>1</v>
      </c>
      <c r="L16" s="30" t="s">
        <v>1</v>
      </c>
      <c r="M16" s="30" t="s">
        <v>1</v>
      </c>
      <c r="N16" s="30" t="s">
        <v>1</v>
      </c>
    </row>
    <row r="17" spans="1:14" x14ac:dyDescent="0.4">
      <c r="A17" s="31"/>
      <c r="C17" s="32" t="s">
        <v>2</v>
      </c>
      <c r="D17" s="32" t="s">
        <v>3</v>
      </c>
      <c r="E17" s="32" t="s">
        <v>4</v>
      </c>
      <c r="F17" s="32" t="s">
        <v>5</v>
      </c>
      <c r="G17" s="32" t="s">
        <v>6</v>
      </c>
      <c r="H17" s="32" t="s">
        <v>7</v>
      </c>
      <c r="I17" s="32" t="s">
        <v>8</v>
      </c>
      <c r="J17" s="32" t="s">
        <v>53</v>
      </c>
      <c r="K17" s="32" t="s">
        <v>56</v>
      </c>
      <c r="L17" s="32" t="s">
        <v>57</v>
      </c>
      <c r="M17" s="32" t="s">
        <v>59</v>
      </c>
      <c r="N17" s="32" t="s">
        <v>60</v>
      </c>
    </row>
    <row r="19" spans="1:14" x14ac:dyDescent="0.4">
      <c r="A19" s="41" t="s">
        <v>9</v>
      </c>
      <c r="B19" s="41"/>
      <c r="C19" s="42">
        <v>308662.92999999959</v>
      </c>
      <c r="D19" s="42">
        <v>668206.37</v>
      </c>
      <c r="E19" s="42">
        <v>940354.25</v>
      </c>
      <c r="F19" s="42">
        <v>791374.9199999962</v>
      </c>
      <c r="G19" s="42">
        <v>11802.919999999925</v>
      </c>
      <c r="H19" s="42">
        <v>9480.5400000009686</v>
      </c>
      <c r="I19" s="42">
        <v>0</v>
      </c>
      <c r="J19" s="42">
        <v>0</v>
      </c>
      <c r="K19" s="42">
        <v>241171</v>
      </c>
      <c r="L19" s="42">
        <v>0</v>
      </c>
      <c r="M19" s="42">
        <v>0</v>
      </c>
      <c r="N19" s="42">
        <v>0</v>
      </c>
    </row>
    <row r="20" spans="1:14" x14ac:dyDescent="0.4">
      <c r="C20" s="34"/>
      <c r="D20" s="34"/>
      <c r="E20" s="34"/>
      <c r="F20" s="34"/>
      <c r="G20" s="34"/>
      <c r="H20" s="34"/>
      <c r="I20" s="34"/>
      <c r="J20" s="34"/>
      <c r="K20" s="34"/>
      <c r="L20" s="34"/>
      <c r="M20" s="34"/>
      <c r="N20" s="34"/>
    </row>
    <row r="21" spans="1:14" x14ac:dyDescent="0.4">
      <c r="B21" s="43" t="s">
        <v>10</v>
      </c>
      <c r="C21" s="34"/>
      <c r="D21" s="34"/>
      <c r="E21" s="34"/>
      <c r="F21" s="34"/>
      <c r="G21" s="34"/>
      <c r="H21" s="34"/>
      <c r="I21" s="34"/>
      <c r="J21" s="34"/>
      <c r="K21" s="34"/>
      <c r="L21" s="34"/>
      <c r="M21" s="34"/>
      <c r="N21" s="34"/>
    </row>
    <row r="22" spans="1:14" x14ac:dyDescent="0.4">
      <c r="A22" s="44" t="s">
        <v>27</v>
      </c>
      <c r="B22" s="1" t="s">
        <v>26</v>
      </c>
      <c r="C22" s="3">
        <v>457198</v>
      </c>
      <c r="D22" s="3">
        <v>711071</v>
      </c>
      <c r="E22" s="3">
        <v>718756</v>
      </c>
      <c r="F22" s="3">
        <v>738503.92</v>
      </c>
      <c r="G22" s="3">
        <v>736272.74000000011</v>
      </c>
      <c r="H22" s="3">
        <v>818421.25</v>
      </c>
      <c r="I22" s="3">
        <v>946362.25</v>
      </c>
      <c r="J22" s="3">
        <v>1363301.25</v>
      </c>
      <c r="K22" s="3">
        <v>1146438</v>
      </c>
      <c r="L22" s="3">
        <v>1260214</v>
      </c>
      <c r="M22" s="3">
        <v>1281622.08</v>
      </c>
      <c r="N22" s="3">
        <v>213759.76</v>
      </c>
    </row>
    <row r="23" spans="1:14" x14ac:dyDescent="0.4">
      <c r="B23" s="1" t="s">
        <v>28</v>
      </c>
      <c r="C23" s="3">
        <v>115828.87</v>
      </c>
      <c r="D23" s="3">
        <v>170511.84</v>
      </c>
      <c r="E23" s="3">
        <v>292419.21999999997</v>
      </c>
      <c r="F23" s="3">
        <v>556571.68000000005</v>
      </c>
      <c r="G23" s="3">
        <v>674865</v>
      </c>
      <c r="H23" s="3">
        <v>342872.7</v>
      </c>
      <c r="I23" s="3">
        <v>737376.76</v>
      </c>
      <c r="J23" s="3">
        <v>578754</v>
      </c>
      <c r="K23" s="3">
        <v>588190</v>
      </c>
      <c r="L23" s="3">
        <v>650001</v>
      </c>
      <c r="M23" s="3">
        <v>420674.88</v>
      </c>
      <c r="N23" s="3">
        <v>320352</v>
      </c>
    </row>
    <row r="24" spans="1:14" x14ac:dyDescent="0.4">
      <c r="A24" s="44" t="s">
        <v>29</v>
      </c>
      <c r="B24" s="1" t="s">
        <v>11</v>
      </c>
      <c r="C24" s="3">
        <v>9000</v>
      </c>
      <c r="D24" s="3">
        <v>11166.94</v>
      </c>
      <c r="E24" s="3">
        <v>9772.2000000000007</v>
      </c>
      <c r="F24" s="3">
        <v>10078.17</v>
      </c>
      <c r="G24" s="3">
        <v>7000</v>
      </c>
      <c r="H24" s="3">
        <v>11689.3</v>
      </c>
      <c r="I24" s="3">
        <v>14303.93</v>
      </c>
      <c r="J24" s="3">
        <v>12935.32</v>
      </c>
      <c r="K24" s="3">
        <v>13009</v>
      </c>
      <c r="L24" s="3">
        <v>12755.63</v>
      </c>
      <c r="M24" s="3">
        <v>12379.18</v>
      </c>
      <c r="N24" s="3">
        <v>7000</v>
      </c>
    </row>
    <row r="25" spans="1:14" x14ac:dyDescent="0.4">
      <c r="A25" s="44" t="s">
        <v>30</v>
      </c>
      <c r="B25" s="1" t="s">
        <v>13</v>
      </c>
      <c r="C25" s="34">
        <v>30078.97</v>
      </c>
      <c r="D25" s="34">
        <v>20235.37</v>
      </c>
      <c r="E25" s="34">
        <v>17082.12</v>
      </c>
      <c r="F25" s="34">
        <v>15479.32</v>
      </c>
      <c r="G25" s="34">
        <v>13065.77</v>
      </c>
      <c r="H25" s="34">
        <v>15470.81</v>
      </c>
      <c r="I25" s="34">
        <v>19773.61</v>
      </c>
      <c r="J25" s="34">
        <v>19742.18</v>
      </c>
      <c r="K25" s="34">
        <v>24126</v>
      </c>
      <c r="L25" s="34">
        <v>21551.77</v>
      </c>
      <c r="M25" s="34">
        <v>17761.88</v>
      </c>
      <c r="N25" s="34">
        <v>15659.57</v>
      </c>
    </row>
    <row r="26" spans="1:14" x14ac:dyDescent="0.4">
      <c r="B26" s="1" t="s">
        <v>14</v>
      </c>
      <c r="C26" s="3">
        <v>47732</v>
      </c>
      <c r="D26" s="3">
        <v>53315</v>
      </c>
      <c r="E26" s="3">
        <v>63625</v>
      </c>
      <c r="F26" s="3">
        <v>57373</v>
      </c>
      <c r="G26" s="3">
        <v>62711</v>
      </c>
      <c r="H26" s="3">
        <v>75175.5</v>
      </c>
      <c r="I26" s="3">
        <v>80811</v>
      </c>
      <c r="J26" s="3">
        <v>71431</v>
      </c>
      <c r="K26" s="3">
        <v>60627.3</v>
      </c>
      <c r="L26" s="3">
        <v>74945.5</v>
      </c>
      <c r="M26" s="3"/>
      <c r="N26" s="3"/>
    </row>
    <row r="27" spans="1:14" x14ac:dyDescent="0.4">
      <c r="B27" s="1" t="s">
        <v>12</v>
      </c>
      <c r="C27" s="45">
        <v>7450</v>
      </c>
      <c r="D27" s="45">
        <v>3355</v>
      </c>
      <c r="E27" s="45">
        <v>0</v>
      </c>
      <c r="F27" s="45">
        <v>900</v>
      </c>
      <c r="G27" s="45">
        <v>1692.5</v>
      </c>
      <c r="H27" s="45">
        <v>2544.3000000000002</v>
      </c>
      <c r="I27" s="45">
        <v>2535.0500000000002</v>
      </c>
      <c r="J27" s="45">
        <v>2096</v>
      </c>
      <c r="K27" s="45">
        <v>1253</v>
      </c>
      <c r="L27" s="45">
        <v>1610</v>
      </c>
      <c r="M27" s="45">
        <v>216</v>
      </c>
      <c r="N27" s="45"/>
    </row>
    <row r="28" spans="1:14" x14ac:dyDescent="0.4">
      <c r="B28" s="46" t="s">
        <v>20</v>
      </c>
      <c r="C28" s="34">
        <f>SUM(C22:C27)</f>
        <v>667287.84</v>
      </c>
      <c r="D28" s="34">
        <f t="shared" ref="D28:N28" si="2">SUM(D22:D27)</f>
        <v>969655.14999999991</v>
      </c>
      <c r="E28" s="34">
        <f t="shared" si="2"/>
        <v>1101654.54</v>
      </c>
      <c r="F28" s="34">
        <f t="shared" si="2"/>
        <v>1378906.09</v>
      </c>
      <c r="G28" s="34">
        <f t="shared" si="2"/>
        <v>1495607.0100000002</v>
      </c>
      <c r="H28" s="34">
        <f t="shared" si="2"/>
        <v>1266173.8600000001</v>
      </c>
      <c r="I28" s="34">
        <f t="shared" si="2"/>
        <v>1801162.6</v>
      </c>
      <c r="J28" s="34">
        <f t="shared" si="2"/>
        <v>2048259.75</v>
      </c>
      <c r="K28" s="34">
        <f t="shared" si="2"/>
        <v>1833643.3</v>
      </c>
      <c r="L28" s="34">
        <f t="shared" si="2"/>
        <v>2021077.9</v>
      </c>
      <c r="M28" s="34">
        <f t="shared" si="2"/>
        <v>1732654.0199999998</v>
      </c>
      <c r="N28" s="34">
        <f t="shared" si="2"/>
        <v>556771.32999999996</v>
      </c>
    </row>
    <row r="29" spans="1:14" x14ac:dyDescent="0.4">
      <c r="C29" s="34"/>
      <c r="D29" s="34"/>
      <c r="E29" s="34"/>
      <c r="F29" s="34"/>
      <c r="G29" s="34"/>
      <c r="H29" s="34"/>
      <c r="I29" s="34"/>
      <c r="J29" s="34"/>
      <c r="K29" s="34"/>
      <c r="L29" s="34"/>
      <c r="M29" s="34"/>
      <c r="N29" s="34"/>
    </row>
    <row r="30" spans="1:14" x14ac:dyDescent="0.4">
      <c r="B30" s="43" t="s">
        <v>18</v>
      </c>
      <c r="C30" s="34"/>
      <c r="D30" s="34"/>
      <c r="E30" s="34"/>
      <c r="F30" s="34"/>
      <c r="G30" s="34"/>
      <c r="H30" s="34"/>
      <c r="I30" s="34"/>
      <c r="J30" s="34"/>
      <c r="K30" s="34"/>
      <c r="L30" s="34"/>
      <c r="M30" s="34"/>
      <c r="N30" s="34"/>
    </row>
    <row r="31" spans="1:14" x14ac:dyDescent="0.4">
      <c r="B31" s="1" t="s">
        <v>19</v>
      </c>
      <c r="C31" s="34">
        <v>8828365.2300000004</v>
      </c>
      <c r="D31" s="34">
        <v>9365680.0099999998</v>
      </c>
      <c r="E31" s="34">
        <v>9286739.2799999993</v>
      </c>
      <c r="F31" s="34">
        <v>4785915</v>
      </c>
      <c r="G31" s="34">
        <v>4014006</v>
      </c>
      <c r="H31" s="34">
        <v>4400000</v>
      </c>
      <c r="I31" s="34">
        <v>4566880</v>
      </c>
      <c r="J31" s="34">
        <f>4053543-251387</f>
        <v>3802156</v>
      </c>
      <c r="K31" s="34">
        <v>3440756</v>
      </c>
      <c r="L31" s="34">
        <f>3440756+120000</f>
        <v>3560756</v>
      </c>
      <c r="M31" s="34">
        <v>4220621</v>
      </c>
      <c r="N31" s="34">
        <v>3863121</v>
      </c>
    </row>
    <row r="32" spans="1:14" x14ac:dyDescent="0.4">
      <c r="B32" s="1" t="s">
        <v>21</v>
      </c>
      <c r="C32" s="34">
        <v>0</v>
      </c>
      <c r="D32" s="34">
        <v>0</v>
      </c>
      <c r="E32" s="34">
        <v>0</v>
      </c>
      <c r="F32" s="34">
        <v>0</v>
      </c>
      <c r="G32" s="34">
        <v>0</v>
      </c>
      <c r="H32" s="34">
        <v>0</v>
      </c>
      <c r="I32" s="34">
        <v>-474616</v>
      </c>
      <c r="J32" s="34">
        <v>519474</v>
      </c>
      <c r="K32" s="34">
        <v>418779</v>
      </c>
      <c r="L32" s="34">
        <v>341635.5</v>
      </c>
      <c r="M32" s="34">
        <v>212364</v>
      </c>
      <c r="N32" s="34">
        <v>96872</v>
      </c>
    </row>
    <row r="33" spans="1:16" x14ac:dyDescent="0.4">
      <c r="B33" s="1" t="s">
        <v>22</v>
      </c>
      <c r="C33" s="34">
        <v>0</v>
      </c>
      <c r="D33" s="34">
        <v>0</v>
      </c>
      <c r="E33" s="34">
        <v>0</v>
      </c>
      <c r="F33" s="34">
        <v>4279533.2</v>
      </c>
      <c r="G33" s="34">
        <v>5823032.9400000004</v>
      </c>
      <c r="H33" s="34">
        <v>6162775.2400000002</v>
      </c>
      <c r="I33" s="34">
        <v>6586334.5099999998</v>
      </c>
      <c r="J33" s="34">
        <v>6425933.71</v>
      </c>
      <c r="K33" s="34">
        <v>6503152.7199999997</v>
      </c>
      <c r="L33" s="34">
        <v>6684084.6799999997</v>
      </c>
      <c r="M33" s="34">
        <v>7073993.9699999997</v>
      </c>
      <c r="N33" s="34">
        <v>7230574</v>
      </c>
      <c r="P33" s="34"/>
    </row>
    <row r="34" spans="1:16" x14ac:dyDescent="0.4">
      <c r="A34" s="44" t="s">
        <v>67</v>
      </c>
      <c r="B34" s="1" t="s">
        <v>39</v>
      </c>
      <c r="C34" s="34">
        <v>-55000</v>
      </c>
      <c r="D34" s="34">
        <v>0</v>
      </c>
      <c r="E34" s="34">
        <v>0</v>
      </c>
      <c r="F34" s="34">
        <v>50000</v>
      </c>
      <c r="G34" s="34">
        <v>0</v>
      </c>
      <c r="H34" s="34">
        <v>0</v>
      </c>
      <c r="I34" s="34">
        <v>0</v>
      </c>
      <c r="J34" s="34">
        <v>0</v>
      </c>
      <c r="K34" s="34">
        <v>137416.79999999999</v>
      </c>
      <c r="L34" s="34">
        <v>271309.63</v>
      </c>
      <c r="M34" s="34">
        <f>186525+209475</f>
        <v>396000</v>
      </c>
      <c r="N34" s="34">
        <f>460000+167684</f>
        <v>627684</v>
      </c>
    </row>
    <row r="35" spans="1:16" x14ac:dyDescent="0.4">
      <c r="B35" s="1" t="s">
        <v>65</v>
      </c>
      <c r="C35" s="35">
        <v>0</v>
      </c>
      <c r="D35" s="35">
        <v>0</v>
      </c>
      <c r="E35" s="35">
        <v>0</v>
      </c>
      <c r="F35" s="35">
        <v>200000</v>
      </c>
      <c r="G35" s="35">
        <v>537000</v>
      </c>
      <c r="H35" s="35">
        <v>0</v>
      </c>
      <c r="I35" s="35">
        <v>71192</v>
      </c>
      <c r="J35" s="35">
        <v>0</v>
      </c>
      <c r="K35" s="35">
        <v>0</v>
      </c>
      <c r="L35" s="35">
        <v>85568.39</v>
      </c>
      <c r="M35" s="35">
        <v>41517</v>
      </c>
      <c r="N35" s="35">
        <v>28657</v>
      </c>
    </row>
    <row r="36" spans="1:16" x14ac:dyDescent="0.4">
      <c r="B36" s="46" t="s">
        <v>20</v>
      </c>
      <c r="C36" s="34">
        <f>SUM(C31:C35)</f>
        <v>8773365.2300000004</v>
      </c>
      <c r="D36" s="34">
        <f t="shared" ref="D36:N36" si="3">SUM(D31:D35)</f>
        <v>9365680.0099999998</v>
      </c>
      <c r="E36" s="34">
        <f t="shared" si="3"/>
        <v>9286739.2799999993</v>
      </c>
      <c r="F36" s="34">
        <f t="shared" si="3"/>
        <v>9315448.1999999993</v>
      </c>
      <c r="G36" s="34">
        <f t="shared" si="3"/>
        <v>10374038.940000001</v>
      </c>
      <c r="H36" s="34">
        <f t="shared" si="3"/>
        <v>10562775.24</v>
      </c>
      <c r="I36" s="34">
        <f t="shared" si="3"/>
        <v>10749790.51</v>
      </c>
      <c r="J36" s="34">
        <f t="shared" si="3"/>
        <v>10747563.710000001</v>
      </c>
      <c r="K36" s="34">
        <f t="shared" si="3"/>
        <v>10500104.52</v>
      </c>
      <c r="L36" s="34">
        <f t="shared" si="3"/>
        <v>10943354.200000001</v>
      </c>
      <c r="M36" s="34">
        <f t="shared" si="3"/>
        <v>11944495.969999999</v>
      </c>
      <c r="N36" s="34">
        <f t="shared" si="3"/>
        <v>11846908</v>
      </c>
      <c r="P36" s="34"/>
    </row>
    <row r="37" spans="1:16" x14ac:dyDescent="0.4">
      <c r="C37" s="34"/>
      <c r="D37" s="34"/>
      <c r="E37" s="34"/>
      <c r="F37" s="34"/>
      <c r="G37" s="34"/>
      <c r="H37" s="34"/>
      <c r="I37" s="34"/>
      <c r="J37" s="34"/>
      <c r="K37" s="34"/>
      <c r="L37" s="34"/>
      <c r="M37" s="34"/>
      <c r="N37" s="34"/>
    </row>
    <row r="38" spans="1:16" s="49" customFormat="1" ht="27.4" thickBot="1" x14ac:dyDescent="0.4">
      <c r="B38" s="47" t="s">
        <v>52</v>
      </c>
      <c r="C38" s="48">
        <f>C28+C36</f>
        <v>9440653.0700000003</v>
      </c>
      <c r="D38" s="48">
        <f t="shared" ref="D38:N38" si="4">D28+D36</f>
        <v>10335335.16</v>
      </c>
      <c r="E38" s="48">
        <f t="shared" si="4"/>
        <v>10388393.82</v>
      </c>
      <c r="F38" s="48">
        <f t="shared" si="4"/>
        <v>10694354.289999999</v>
      </c>
      <c r="G38" s="48">
        <f t="shared" si="4"/>
        <v>11869645.950000001</v>
      </c>
      <c r="H38" s="48">
        <f t="shared" si="4"/>
        <v>11828949.1</v>
      </c>
      <c r="I38" s="48">
        <f t="shared" si="4"/>
        <v>12550953.109999999</v>
      </c>
      <c r="J38" s="48">
        <f t="shared" si="4"/>
        <v>12795823.460000001</v>
      </c>
      <c r="K38" s="48">
        <f t="shared" si="4"/>
        <v>12333747.82</v>
      </c>
      <c r="L38" s="48">
        <f t="shared" si="4"/>
        <v>12964432.100000001</v>
      </c>
      <c r="M38" s="48">
        <f t="shared" si="4"/>
        <v>13677149.989999998</v>
      </c>
      <c r="N38" s="48">
        <f t="shared" si="4"/>
        <v>12403679.33</v>
      </c>
    </row>
    <row r="39" spans="1:16" ht="14.25" thickTop="1" x14ac:dyDescent="0.4">
      <c r="C39" s="34"/>
      <c r="D39" s="34"/>
      <c r="E39" s="34"/>
      <c r="F39" s="34"/>
      <c r="G39" s="34"/>
      <c r="H39" s="34"/>
      <c r="I39" s="34"/>
      <c r="J39" s="34"/>
      <c r="K39" s="34"/>
      <c r="L39" s="34"/>
      <c r="M39" s="34"/>
      <c r="N39" s="34"/>
    </row>
    <row r="40" spans="1:16" x14ac:dyDescent="0.4">
      <c r="B40" s="43" t="s">
        <v>15</v>
      </c>
      <c r="C40" s="34"/>
      <c r="D40" s="34"/>
      <c r="E40" s="34"/>
      <c r="F40" s="34"/>
      <c r="G40" s="34"/>
      <c r="H40" s="34"/>
      <c r="I40" s="34"/>
      <c r="J40" s="34"/>
      <c r="K40" s="34"/>
      <c r="L40" s="34"/>
      <c r="M40" s="34"/>
      <c r="N40" s="34"/>
    </row>
    <row r="41" spans="1:16" x14ac:dyDescent="0.4">
      <c r="B41" s="31"/>
      <c r="C41" s="34"/>
      <c r="D41" s="34"/>
      <c r="E41" s="34"/>
      <c r="F41" s="34"/>
      <c r="G41" s="34"/>
      <c r="H41" s="34"/>
      <c r="I41" s="34"/>
      <c r="J41" s="34"/>
      <c r="K41" s="34"/>
      <c r="L41" s="34"/>
      <c r="M41" s="34"/>
      <c r="N41" s="34"/>
    </row>
    <row r="42" spans="1:16" x14ac:dyDescent="0.4">
      <c r="B42" s="43" t="s">
        <v>16</v>
      </c>
      <c r="C42" s="34"/>
      <c r="D42" s="34"/>
      <c r="E42" s="34"/>
      <c r="F42" s="34"/>
      <c r="G42" s="34"/>
      <c r="H42" s="34"/>
      <c r="I42" s="34"/>
      <c r="J42" s="34"/>
      <c r="K42" s="34"/>
      <c r="L42" s="34"/>
      <c r="M42" s="34"/>
      <c r="N42" s="34"/>
    </row>
    <row r="43" spans="1:16" x14ac:dyDescent="0.4">
      <c r="B43" s="1" t="s">
        <v>24</v>
      </c>
      <c r="C43" s="34">
        <v>3582400.4600000004</v>
      </c>
      <c r="D43" s="34">
        <v>3647124.6799999997</v>
      </c>
      <c r="E43" s="34">
        <v>3754700.6300000008</v>
      </c>
      <c r="F43" s="34">
        <v>3746559.66</v>
      </c>
      <c r="G43" s="34">
        <v>4082341.5200000005</v>
      </c>
      <c r="H43" s="34">
        <v>4281117.8100000005</v>
      </c>
      <c r="I43" s="34">
        <v>4539345.68</v>
      </c>
      <c r="J43" s="34">
        <f>4489690-35602.92-11868.05</f>
        <v>4442219.03</v>
      </c>
      <c r="K43" s="34">
        <v>4243687.1399999997</v>
      </c>
      <c r="L43" s="34">
        <v>4280720.96</v>
      </c>
      <c r="M43" s="34">
        <v>4699409.53</v>
      </c>
      <c r="N43" s="34">
        <v>4301737.5</v>
      </c>
    </row>
    <row r="44" spans="1:16" x14ac:dyDescent="0.4">
      <c r="B44" s="1" t="s">
        <v>25</v>
      </c>
      <c r="C44" s="35">
        <v>1317556.7099999997</v>
      </c>
      <c r="D44" s="35">
        <v>1394190.85</v>
      </c>
      <c r="E44" s="35">
        <v>1393165.89</v>
      </c>
      <c r="F44" s="35">
        <v>1529409.63</v>
      </c>
      <c r="G44" s="35">
        <v>2075930.37</v>
      </c>
      <c r="H44" s="35">
        <v>2256683.33</v>
      </c>
      <c r="I44" s="35">
        <v>2542014.9599999995</v>
      </c>
      <c r="J44" s="35">
        <v>2524006</v>
      </c>
      <c r="K44" s="35">
        <v>2527770.7599999998</v>
      </c>
      <c r="L44" s="35">
        <v>2833753.43</v>
      </c>
      <c r="M44" s="35">
        <v>2974213.32</v>
      </c>
      <c r="N44" s="35">
        <v>3041957</v>
      </c>
    </row>
    <row r="45" spans="1:16" x14ac:dyDescent="0.4">
      <c r="B45" s="46" t="s">
        <v>20</v>
      </c>
      <c r="C45" s="34">
        <v>4899957.17</v>
      </c>
      <c r="D45" s="34">
        <v>5041315.5299999993</v>
      </c>
      <c r="E45" s="34">
        <v>5147866.5200000005</v>
      </c>
      <c r="F45" s="34">
        <v>5275969.29</v>
      </c>
      <c r="G45" s="34">
        <v>6158271.8900000006</v>
      </c>
      <c r="H45" s="34">
        <v>6537801.1400000006</v>
      </c>
      <c r="I45" s="34">
        <f>SUM(I43:I44)</f>
        <v>7081360.6399999987</v>
      </c>
      <c r="J45" s="34">
        <f>SUM(J43:J44)</f>
        <v>6966225.0300000003</v>
      </c>
      <c r="K45" s="34">
        <f>SUM(K43:K44)</f>
        <v>6771457.8999999994</v>
      </c>
      <c r="L45" s="34">
        <f>SUM(L43:L44)</f>
        <v>7114474.3900000006</v>
      </c>
      <c r="M45" s="34">
        <f t="shared" ref="M45:N45" si="5">SUM(M43:M44)</f>
        <v>7673622.8499999996</v>
      </c>
      <c r="N45" s="34">
        <f t="shared" si="5"/>
        <v>7343694.5</v>
      </c>
    </row>
    <row r="46" spans="1:16" x14ac:dyDescent="0.4">
      <c r="B46" s="31"/>
      <c r="C46" s="34"/>
      <c r="D46" s="34"/>
      <c r="E46" s="34"/>
      <c r="F46" s="34"/>
      <c r="G46" s="34"/>
      <c r="H46" s="34"/>
      <c r="I46" s="34"/>
      <c r="J46" s="34"/>
      <c r="K46" s="34"/>
      <c r="L46" s="34"/>
      <c r="M46" s="34"/>
      <c r="N46" s="34"/>
    </row>
    <row r="47" spans="1:16" x14ac:dyDescent="0.4">
      <c r="B47" s="43" t="s">
        <v>32</v>
      </c>
      <c r="C47" s="34"/>
      <c r="D47" s="34"/>
      <c r="E47" s="34"/>
      <c r="F47" s="34"/>
      <c r="G47" s="34"/>
      <c r="H47" s="34"/>
      <c r="I47" s="34"/>
      <c r="J47" s="34"/>
      <c r="K47" s="34"/>
      <c r="L47" s="34"/>
      <c r="M47" s="34"/>
      <c r="N47" s="34"/>
    </row>
    <row r="48" spans="1:16" x14ac:dyDescent="0.4">
      <c r="B48" s="1" t="s">
        <v>33</v>
      </c>
      <c r="C48" s="34">
        <v>2697424.42</v>
      </c>
      <c r="D48" s="34">
        <v>3141860.58</v>
      </c>
      <c r="E48" s="34">
        <v>3317047.77</v>
      </c>
      <c r="F48" s="34">
        <v>3622449.66</v>
      </c>
      <c r="G48" s="34">
        <v>3713175.66</v>
      </c>
      <c r="H48" s="34">
        <v>3584127.3</v>
      </c>
      <c r="I48" s="34">
        <v>3488928.56</v>
      </c>
      <c r="J48" s="34">
        <v>3636556.14</v>
      </c>
      <c r="K48" s="34">
        <v>3735855.07</v>
      </c>
      <c r="L48" s="34">
        <v>3700266.98</v>
      </c>
      <c r="M48" s="34">
        <v>4234276.32</v>
      </c>
      <c r="N48" s="34">
        <v>4203245.6100000003</v>
      </c>
    </row>
    <row r="49" spans="1:14" x14ac:dyDescent="0.4">
      <c r="B49" s="1" t="s">
        <v>42</v>
      </c>
      <c r="C49" s="35">
        <v>1483728.04</v>
      </c>
      <c r="D49" s="35">
        <v>1880011.1699999981</v>
      </c>
      <c r="E49" s="35">
        <v>2072458.8600000027</v>
      </c>
      <c r="F49" s="35">
        <v>2575507.3399999971</v>
      </c>
      <c r="G49" s="35">
        <v>2000520.7799999975</v>
      </c>
      <c r="H49" s="35">
        <v>1716501.2000000002</v>
      </c>
      <c r="I49" s="35">
        <v>1980663.9100000025</v>
      </c>
      <c r="J49" s="35">
        <v>1951871</v>
      </c>
      <c r="K49" s="35">
        <v>2067606.24</v>
      </c>
      <c r="L49" s="35">
        <v>2149691.04</v>
      </c>
      <c r="M49" s="35">
        <f>6003527.21-4234276.32</f>
        <v>1769250.8899999997</v>
      </c>
      <c r="N49" s="35">
        <v>856739</v>
      </c>
    </row>
    <row r="50" spans="1:14" x14ac:dyDescent="0.4">
      <c r="B50" s="46" t="s">
        <v>20</v>
      </c>
      <c r="C50" s="34">
        <v>4181152.46</v>
      </c>
      <c r="D50" s="34">
        <v>5021871.7499999981</v>
      </c>
      <c r="E50" s="34">
        <v>5389506.6300000027</v>
      </c>
      <c r="F50" s="34">
        <v>6197956.9999999972</v>
      </c>
      <c r="G50" s="34">
        <v>5713696.4399999976</v>
      </c>
      <c r="H50" s="34">
        <v>5300628.5</v>
      </c>
      <c r="I50" s="34">
        <v>5469592.4700000025</v>
      </c>
      <c r="J50" s="34">
        <f>SUM(J48:J49)</f>
        <v>5588427.1400000006</v>
      </c>
      <c r="K50" s="34">
        <f>SUM(K48:K49)</f>
        <v>5803461.3099999996</v>
      </c>
      <c r="L50" s="34">
        <f>SUM(L48:L49)</f>
        <v>5849958.0199999996</v>
      </c>
      <c r="M50" s="34">
        <f t="shared" ref="M50:N50" si="6">SUM(M48:M49)</f>
        <v>6003527.21</v>
      </c>
      <c r="N50" s="34">
        <f t="shared" si="6"/>
        <v>5059984.6100000003</v>
      </c>
    </row>
    <row r="51" spans="1:14" ht="13.5" customHeight="1" x14ac:dyDescent="0.4">
      <c r="B51" s="31"/>
      <c r="C51" s="34"/>
      <c r="D51" s="34"/>
      <c r="E51" s="34"/>
      <c r="F51" s="34"/>
      <c r="G51" s="34"/>
      <c r="H51" s="34"/>
      <c r="I51" s="34"/>
      <c r="J51" s="34"/>
      <c r="K51" s="34"/>
      <c r="L51" s="34"/>
      <c r="M51" s="34"/>
      <c r="N51" s="34"/>
    </row>
    <row r="52" spans="1:14" x14ac:dyDescent="0.4">
      <c r="B52" s="50"/>
      <c r="C52" s="35"/>
      <c r="D52" s="35"/>
      <c r="E52" s="35"/>
      <c r="F52" s="35"/>
      <c r="G52" s="35"/>
      <c r="H52" s="35"/>
      <c r="I52" s="35"/>
      <c r="J52" s="35"/>
      <c r="K52" s="35"/>
      <c r="L52" s="35"/>
      <c r="M52" s="35"/>
      <c r="N52" s="35"/>
    </row>
    <row r="53" spans="1:14" ht="14.25" thickBot="1" x14ac:dyDescent="0.45">
      <c r="B53" s="41" t="s">
        <v>17</v>
      </c>
      <c r="C53" s="51">
        <v>9081109.629999999</v>
      </c>
      <c r="D53" s="51">
        <v>10063187.279999997</v>
      </c>
      <c r="E53" s="51">
        <v>10537373.150000002</v>
      </c>
      <c r="F53" s="51">
        <v>11473926.289999997</v>
      </c>
      <c r="G53" s="51">
        <v>11871968.329999998</v>
      </c>
      <c r="H53" s="51">
        <v>11838429.640000001</v>
      </c>
      <c r="I53" s="51">
        <f>I45+I50</f>
        <v>12550953.110000001</v>
      </c>
      <c r="J53" s="51">
        <f>J45+J50</f>
        <v>12554652.170000002</v>
      </c>
      <c r="K53" s="51">
        <f>K45+K50</f>
        <v>12574919.209999999</v>
      </c>
      <c r="L53" s="51">
        <f>L45+L50</f>
        <v>12964432.41</v>
      </c>
      <c r="M53" s="51">
        <f t="shared" ref="M53:N53" si="7">M45+M50</f>
        <v>13677150.059999999</v>
      </c>
      <c r="N53" s="51">
        <f t="shared" si="7"/>
        <v>12403679.109999999</v>
      </c>
    </row>
    <row r="54" spans="1:14" ht="14.25" thickTop="1" x14ac:dyDescent="0.4">
      <c r="B54" s="50"/>
      <c r="C54" s="34"/>
      <c r="D54" s="34"/>
      <c r="E54" s="34"/>
      <c r="F54" s="34"/>
      <c r="G54" s="34"/>
      <c r="H54" s="34"/>
      <c r="I54" s="34"/>
      <c r="J54" s="34"/>
      <c r="K54" s="34"/>
      <c r="L54" s="34"/>
      <c r="M54" s="34"/>
      <c r="N54" s="34"/>
    </row>
    <row r="55" spans="1:14" x14ac:dyDescent="0.4">
      <c r="B55" s="50"/>
      <c r="C55" s="34"/>
      <c r="D55" s="34"/>
      <c r="E55" s="34"/>
      <c r="F55" s="34"/>
      <c r="G55" s="34"/>
      <c r="H55" s="34"/>
      <c r="I55" s="34"/>
      <c r="J55" s="34"/>
      <c r="K55" s="34"/>
      <c r="L55" s="34"/>
      <c r="M55" s="34"/>
      <c r="N55" s="34"/>
    </row>
    <row r="56" spans="1:14" ht="14.25" thickBot="1" x14ac:dyDescent="0.45">
      <c r="B56" s="41" t="s">
        <v>34</v>
      </c>
      <c r="C56" s="51">
        <f t="shared" ref="C56:L56" si="8">C38-C53</f>
        <v>359543.44000000134</v>
      </c>
      <c r="D56" s="51">
        <f t="shared" si="8"/>
        <v>272147.88000000268</v>
      </c>
      <c r="E56" s="51">
        <f t="shared" si="8"/>
        <v>-148979.33000000194</v>
      </c>
      <c r="F56" s="51">
        <f t="shared" si="8"/>
        <v>-779571.99999999814</v>
      </c>
      <c r="G56" s="51">
        <f t="shared" si="8"/>
        <v>-2322.3799999970943</v>
      </c>
      <c r="H56" s="51">
        <f t="shared" si="8"/>
        <v>-9480.5400000009686</v>
      </c>
      <c r="I56" s="51">
        <f t="shared" si="8"/>
        <v>0</v>
      </c>
      <c r="J56" s="51">
        <f t="shared" si="8"/>
        <v>241171.28999999911</v>
      </c>
      <c r="K56" s="51">
        <f t="shared" si="8"/>
        <v>-241171.38999999873</v>
      </c>
      <c r="L56" s="51">
        <f t="shared" si="8"/>
        <v>-0.30999999865889549</v>
      </c>
      <c r="M56" s="51">
        <f t="shared" ref="M56:N56" si="9">M38-M53</f>
        <v>-7.0000000298023224E-2</v>
      </c>
      <c r="N56" s="51">
        <f t="shared" si="9"/>
        <v>0.22000000067055225</v>
      </c>
    </row>
    <row r="57" spans="1:14" ht="14.25" thickTop="1" x14ac:dyDescent="0.4">
      <c r="B57" s="52" t="s">
        <v>35</v>
      </c>
      <c r="C57" s="34"/>
      <c r="D57" s="34"/>
      <c r="E57" s="34"/>
      <c r="F57" s="34"/>
      <c r="G57" s="34"/>
      <c r="H57" s="34"/>
      <c r="I57" s="34"/>
      <c r="J57" s="34"/>
      <c r="K57" s="34"/>
      <c r="L57" s="34"/>
      <c r="M57" s="34"/>
      <c r="N57" s="34"/>
    </row>
    <row r="58" spans="1:14" x14ac:dyDescent="0.4">
      <c r="B58" s="50"/>
      <c r="C58" s="34"/>
      <c r="D58" s="34"/>
      <c r="E58" s="34"/>
      <c r="F58" s="34"/>
      <c r="G58" s="34"/>
      <c r="H58" s="34"/>
      <c r="I58" s="34"/>
      <c r="J58" s="34"/>
      <c r="K58" s="34"/>
      <c r="L58" s="34"/>
      <c r="M58" s="34"/>
      <c r="N58" s="34"/>
    </row>
    <row r="59" spans="1:14" s="24" customFormat="1" ht="14.25" customHeight="1" x14ac:dyDescent="0.4">
      <c r="B59" s="27"/>
      <c r="C59" s="26"/>
      <c r="D59" s="26"/>
      <c r="E59" s="26"/>
      <c r="F59" s="26"/>
      <c r="G59" s="26"/>
      <c r="H59" s="26"/>
      <c r="I59" s="26"/>
      <c r="J59" s="26"/>
      <c r="K59" s="26"/>
      <c r="L59" s="26"/>
      <c r="M59" s="26"/>
      <c r="N59" s="26"/>
    </row>
    <row r="60" spans="1:14" s="24" customFormat="1" ht="13.15" x14ac:dyDescent="0.4">
      <c r="A60" s="24" t="s">
        <v>54</v>
      </c>
      <c r="C60" s="25"/>
    </row>
    <row r="61" spans="1:14" s="24" customFormat="1" ht="13.15" x14ac:dyDescent="0.4">
      <c r="B61" s="24" t="s">
        <v>55</v>
      </c>
      <c r="C61" s="25"/>
    </row>
    <row r="62" spans="1:14" s="24" customFormat="1" ht="13.15" x14ac:dyDescent="0.4">
      <c r="A62" s="24" t="s">
        <v>31</v>
      </c>
      <c r="C62" s="25"/>
    </row>
    <row r="63" spans="1:14" s="24" customFormat="1" ht="17.25" customHeight="1" x14ac:dyDescent="0.4">
      <c r="A63" s="24" t="s">
        <v>23</v>
      </c>
      <c r="C63" s="25"/>
    </row>
    <row r="64" spans="1:14" s="24" customFormat="1" ht="17.25" customHeight="1" x14ac:dyDescent="0.4">
      <c r="A64" s="56" t="s">
        <v>68</v>
      </c>
      <c r="C64" s="25"/>
    </row>
    <row r="65" spans="1:8" s="24" customFormat="1" ht="13.5" customHeight="1" x14ac:dyDescent="0.4">
      <c r="C65" s="25"/>
    </row>
    <row r="66" spans="1:8" s="24" customFormat="1" ht="30" customHeight="1" x14ac:dyDescent="0.4">
      <c r="A66" s="61" t="s">
        <v>63</v>
      </c>
      <c r="B66" s="61"/>
      <c r="C66" s="61"/>
      <c r="D66" s="61"/>
      <c r="E66" s="61"/>
      <c r="F66" s="61"/>
      <c r="G66" s="61"/>
      <c r="H66" s="61"/>
    </row>
    <row r="67" spans="1:8" s="24" customFormat="1" ht="39.75" customHeight="1" x14ac:dyDescent="0.4">
      <c r="A67" s="61" t="s">
        <v>64</v>
      </c>
      <c r="B67" s="61"/>
      <c r="C67" s="61"/>
      <c r="D67" s="61"/>
      <c r="E67" s="61"/>
      <c r="F67" s="61"/>
      <c r="G67" s="61"/>
      <c r="H67" s="61"/>
    </row>
    <row r="68" spans="1:8" s="7" customFormat="1" ht="21.6" customHeight="1" x14ac:dyDescent="0.4">
      <c r="A68" s="24" t="s">
        <v>66</v>
      </c>
    </row>
    <row r="69" spans="1:8" s="24" customFormat="1" ht="12.75" customHeight="1" x14ac:dyDescent="0.4">
      <c r="C69" s="25"/>
    </row>
    <row r="70" spans="1:8" s="24" customFormat="1" ht="12.75" customHeight="1" x14ac:dyDescent="0.4">
      <c r="C70" s="25"/>
    </row>
  </sheetData>
  <mergeCells count="5">
    <mergeCell ref="A67:H67"/>
    <mergeCell ref="A66:H66"/>
    <mergeCell ref="A1:N1"/>
    <mergeCell ref="A2:N2"/>
    <mergeCell ref="A3:N3"/>
  </mergeCells>
  <phoneticPr fontId="14" type="noConversion"/>
  <printOptions horizontalCentered="1" gridLines="1"/>
  <pageMargins left="0" right="0" top="0.5" bottom="0" header="0" footer="0"/>
  <pageSetup paperSize="17" scale="6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87E5DA26B159469E5DEDDD8D637077" ma:contentTypeVersion="13" ma:contentTypeDescription="Create a new document." ma:contentTypeScope="" ma:versionID="d3cf23fe77fa49d9a7a22fe12c70c469">
  <xsd:schema xmlns:xsd="http://www.w3.org/2001/XMLSchema" xmlns:xs="http://www.w3.org/2001/XMLSchema" xmlns:p="http://schemas.microsoft.com/office/2006/metadata/properties" xmlns:ns1="http://schemas.microsoft.com/sharepoint/v3" xmlns:ns2="fce1a9b3-876c-481d-9ebf-ee1ba0063a5f" xmlns:ns3="13157ccd-cfd1-435b-b54a-77ed15165e25" targetNamespace="http://schemas.microsoft.com/office/2006/metadata/properties" ma:root="true" ma:fieldsID="e70ad7842af09dee518620d15841ec41" ns1:_="" ns2:_="" ns3:_="">
    <xsd:import namespace="http://schemas.microsoft.com/sharepoint/v3"/>
    <xsd:import namespace="fce1a9b3-876c-481d-9ebf-ee1ba0063a5f"/>
    <xsd:import namespace="13157ccd-cfd1-435b-b54a-77ed15165e25"/>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e1a9b3-876c-481d-9ebf-ee1ba0063a5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157ccd-cfd1-435b-b54a-77ed15165e25"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ABFEAA-05D2-4462-9B15-320DA4AD78A0}">
  <ds:schemaRefs>
    <ds:schemaRef ds:uri="http://schemas.microsoft.com/office/infopath/2007/PartnerControls"/>
    <ds:schemaRef ds:uri="http://purl.org/dc/dcmitype/"/>
    <ds:schemaRef ds:uri="http://www.w3.org/XML/1998/namespace"/>
    <ds:schemaRef ds:uri="http://purl.org/dc/elements/1.1/"/>
    <ds:schemaRef ds:uri="http://schemas.microsoft.com/office/2006/metadata/properties"/>
    <ds:schemaRef ds:uri="http://schemas.microsoft.com/sharepoint/v3"/>
    <ds:schemaRef ds:uri="http://schemas.microsoft.com/office/2006/documentManagement/types"/>
    <ds:schemaRef ds:uri="13157ccd-cfd1-435b-b54a-77ed15165e25"/>
    <ds:schemaRef ds:uri="fce1a9b3-876c-481d-9ebf-ee1ba0063a5f"/>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4BB02579-177A-49B9-9818-918E8FDF36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ce1a9b3-876c-481d-9ebf-ee1ba0063a5f"/>
    <ds:schemaRef ds:uri="13157ccd-cfd1-435b-b54a-77ed15165e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25393D-B929-4C91-A7BF-C9449D4098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Executive Summary</vt:lpstr>
      <vt:lpstr>FY10-FY21 Athletics Analysis</vt:lpstr>
      <vt:lpstr>'FY10-FY21 Athletics Analysis'!Print_Titles</vt:lpstr>
    </vt:vector>
  </TitlesOfParts>
  <Company>Central Connecticut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BucherL</dc:creator>
  <cp:lastModifiedBy>Bucher, Lisa (Budget)</cp:lastModifiedBy>
  <cp:lastPrinted>2021-10-21T12:02:33Z</cp:lastPrinted>
  <dcterms:created xsi:type="dcterms:W3CDTF">2017-03-16T16:50:15Z</dcterms:created>
  <dcterms:modified xsi:type="dcterms:W3CDTF">2021-10-21T12:02:38Z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0x0101009F87E5DA26B159469E5DEDDD8D637077</vt:lpwstr>
  </property>
</Properties>
</file>