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Lecturers/FY22/FY10-FY22 Lecturers Expenditures Summary MF/"/>
    </mc:Choice>
  </mc:AlternateContent>
  <xr:revisionPtr revIDLastSave="14" documentId="8_{901D7402-1FE1-494F-8F4E-C20DEDD0FC3F}" xr6:coauthVersionLast="47" xr6:coauthVersionMax="47" xr10:uidLastSave="{0F539787-4694-4814-9725-9B42177DF52B}"/>
  <bookViews>
    <workbookView xWindow="28680" yWindow="-120" windowWidth="29040" windowHeight="15840" tabRatio="951" xr2:uid="{00000000-000D-0000-FFFF-FFFF00000000}"/>
  </bookViews>
  <sheets>
    <sheet name="FY10-FY22 Revenue" sheetId="124" r:id="rId1"/>
    <sheet name="FY10-FY22 Summary" sheetId="132" r:id="rId2"/>
    <sheet name="FY22 Lect By Div" sheetId="130" r:id="rId3"/>
    <sheet name="FY22 Lec By School" sheetId="149" r:id="rId4"/>
  </sheets>
  <definedNames>
    <definedName name="_xlnm.Print_Titles" localSheetId="3">'FY22 Lec By School'!$18:$19</definedName>
    <definedName name="_xlnm.Print_Titles" localSheetId="2">'FY22 Lect By Div'!$18:$19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1" i="149" l="1"/>
  <c r="H111" i="149"/>
  <c r="N21" i="124"/>
  <c r="B36" i="132"/>
  <c r="C36" i="132"/>
  <c r="D36" i="132"/>
  <c r="E36" i="132"/>
  <c r="F36" i="132"/>
  <c r="G36" i="132"/>
  <c r="H36" i="132"/>
  <c r="I36" i="132"/>
  <c r="J36" i="132"/>
  <c r="K36" i="132"/>
  <c r="L36" i="132"/>
  <c r="M36" i="132"/>
  <c r="C31" i="130"/>
  <c r="F31" i="130" s="1"/>
  <c r="C30" i="130"/>
  <c r="F32" i="130"/>
  <c r="C33" i="130" l="1"/>
  <c r="E25" i="130" l="1"/>
  <c r="E20" i="130"/>
  <c r="G89" i="149"/>
  <c r="G73" i="149"/>
  <c r="G74" i="149"/>
  <c r="G75" i="149"/>
  <c r="G76" i="149"/>
  <c r="G77" i="149"/>
  <c r="G78" i="149"/>
  <c r="G79" i="149"/>
  <c r="G80" i="149"/>
  <c r="G81" i="149"/>
  <c r="G82" i="149"/>
  <c r="G83" i="149"/>
  <c r="G84" i="149"/>
  <c r="G85" i="149"/>
  <c r="G72" i="149"/>
  <c r="F86" i="149"/>
  <c r="E24" i="130" s="1"/>
  <c r="G62" i="149"/>
  <c r="G63" i="149"/>
  <c r="G64" i="149"/>
  <c r="G65" i="149"/>
  <c r="G66" i="149"/>
  <c r="G67" i="149"/>
  <c r="G68" i="149"/>
  <c r="G61" i="149"/>
  <c r="F69" i="149"/>
  <c r="E23" i="130" s="1"/>
  <c r="G54" i="149"/>
  <c r="G55" i="149"/>
  <c r="G56" i="149"/>
  <c r="G57" i="149"/>
  <c r="G53" i="149"/>
  <c r="F58" i="149"/>
  <c r="E22" i="130" s="1"/>
  <c r="G27" i="149"/>
  <c r="G28" i="149"/>
  <c r="G29" i="149"/>
  <c r="G30" i="149"/>
  <c r="G31" i="149"/>
  <c r="G32" i="149"/>
  <c r="G33" i="149"/>
  <c r="G34" i="149"/>
  <c r="G35" i="149"/>
  <c r="G36" i="149"/>
  <c r="G37" i="149"/>
  <c r="G38" i="149"/>
  <c r="G39" i="149"/>
  <c r="G40" i="149"/>
  <c r="G41" i="149"/>
  <c r="G42" i="149"/>
  <c r="G43" i="149"/>
  <c r="G44" i="149"/>
  <c r="G45" i="149"/>
  <c r="G46" i="149"/>
  <c r="G47" i="149"/>
  <c r="G48" i="149"/>
  <c r="G49" i="149"/>
  <c r="G26" i="149"/>
  <c r="F50" i="149"/>
  <c r="E21" i="130" s="1"/>
  <c r="G95" i="149"/>
  <c r="G96" i="149"/>
  <c r="G97" i="149"/>
  <c r="G99" i="149"/>
  <c r="G94" i="149"/>
  <c r="F101" i="149"/>
  <c r="E30" i="130" s="1"/>
  <c r="E33" i="130" s="1"/>
  <c r="N35" i="132" s="1"/>
  <c r="E98" i="149"/>
  <c r="G98" i="149" s="1"/>
  <c r="E58" i="149"/>
  <c r="E69" i="149"/>
  <c r="M10" i="132"/>
  <c r="L10" i="132"/>
  <c r="F91" i="149" l="1"/>
  <c r="F104" i="149" s="1"/>
  <c r="E26" i="130"/>
  <c r="N29" i="132" s="1"/>
  <c r="C58" i="149"/>
  <c r="C50" i="149"/>
  <c r="E36" i="130" l="1"/>
  <c r="N23" i="132"/>
  <c r="N43" i="132"/>
  <c r="N44" i="132"/>
  <c r="N10" i="124"/>
  <c r="N22" i="124"/>
  <c r="M21" i="124"/>
  <c r="N45" i="132" l="1"/>
  <c r="D101" i="149" l="1"/>
  <c r="D104" i="149" l="1"/>
  <c r="N12" i="124"/>
  <c r="N32" i="132"/>
  <c r="C36" i="130"/>
  <c r="E50" i="149" l="1"/>
  <c r="G50" i="149" l="1"/>
  <c r="M44" i="132"/>
  <c r="M43" i="132"/>
  <c r="F41" i="130"/>
  <c r="F40" i="130"/>
  <c r="L21" i="124" l="1"/>
  <c r="G58" i="149" l="1"/>
  <c r="M23" i="132"/>
  <c r="F16" i="130"/>
  <c r="G16" i="149"/>
  <c r="L15" i="124" l="1"/>
  <c r="L30" i="132"/>
  <c r="L38" i="132" l="1"/>
  <c r="M45" i="132"/>
  <c r="M22" i="124"/>
  <c r="M10" i="124"/>
  <c r="D25" i="130" l="1"/>
  <c r="D21" i="130" l="1"/>
  <c r="B21" i="130"/>
  <c r="F21" i="130" l="1"/>
  <c r="L10" i="124"/>
  <c r="B25" i="130" l="1"/>
  <c r="F25" i="130" s="1"/>
  <c r="D23" i="130" l="1"/>
  <c r="C69" i="149"/>
  <c r="B23" i="130" s="1"/>
  <c r="F23" i="130" s="1"/>
  <c r="J21" i="124" l="1"/>
  <c r="K21" i="124"/>
  <c r="L45" i="132" l="1"/>
  <c r="L23" i="132"/>
  <c r="L22" i="124" l="1"/>
  <c r="C30" i="132" l="1"/>
  <c r="D30" i="132"/>
  <c r="E30" i="132"/>
  <c r="F30" i="132"/>
  <c r="G30" i="132"/>
  <c r="H30" i="132"/>
  <c r="I30" i="132"/>
  <c r="J30" i="132"/>
  <c r="K30" i="132"/>
  <c r="B30" i="132"/>
  <c r="G42" i="130" l="1"/>
  <c r="G33" i="130" l="1"/>
  <c r="G26" i="130"/>
  <c r="G36" i="130" l="1"/>
  <c r="G38" i="130" s="1"/>
  <c r="C101" i="149"/>
  <c r="B30" i="130" s="1"/>
  <c r="H86" i="149"/>
  <c r="H69" i="149"/>
  <c r="H58" i="149"/>
  <c r="H23" i="149"/>
  <c r="H50" i="149"/>
  <c r="G111" i="149"/>
  <c r="E101" i="149"/>
  <c r="D30" i="130" s="1"/>
  <c r="D33" i="130" s="1"/>
  <c r="E86" i="149"/>
  <c r="D24" i="130" s="1"/>
  <c r="C86" i="149"/>
  <c r="B24" i="130" s="1"/>
  <c r="D22" i="130"/>
  <c r="B22" i="130"/>
  <c r="E23" i="149"/>
  <c r="D20" i="130" s="1"/>
  <c r="C23" i="149"/>
  <c r="G22" i="149"/>
  <c r="G23" i="149" s="1"/>
  <c r="B33" i="130" l="1"/>
  <c r="F30" i="130"/>
  <c r="F33" i="130" s="1"/>
  <c r="F24" i="130"/>
  <c r="F22" i="130"/>
  <c r="N13" i="124"/>
  <c r="N33" i="132"/>
  <c r="G45" i="130"/>
  <c r="L17" i="124"/>
  <c r="L18" i="124" s="1"/>
  <c r="E91" i="149"/>
  <c r="B20" i="130"/>
  <c r="F20" i="130" s="1"/>
  <c r="C91" i="149"/>
  <c r="G69" i="149"/>
  <c r="H91" i="149"/>
  <c r="H104" i="149" s="1"/>
  <c r="G101" i="149"/>
  <c r="G86" i="149"/>
  <c r="K22" i="124"/>
  <c r="K15" i="124"/>
  <c r="J22" i="124"/>
  <c r="K10" i="124"/>
  <c r="K45" i="132"/>
  <c r="K23" i="132"/>
  <c r="C15" i="124"/>
  <c r="C17" i="124" s="1"/>
  <c r="C18" i="124" s="1"/>
  <c r="B15" i="124"/>
  <c r="B17" i="124" s="1"/>
  <c r="B18" i="124" s="1"/>
  <c r="D15" i="124"/>
  <c r="D17" i="124" s="1"/>
  <c r="D18" i="124" s="1"/>
  <c r="E15" i="124"/>
  <c r="E17" i="124" s="1"/>
  <c r="E18" i="124" s="1"/>
  <c r="F15" i="124"/>
  <c r="F17" i="124" s="1"/>
  <c r="F18" i="124" s="1"/>
  <c r="G15" i="124"/>
  <c r="G17" i="124" s="1"/>
  <c r="G18" i="124" s="1"/>
  <c r="H15" i="124"/>
  <c r="H17" i="124" s="1"/>
  <c r="H18" i="124" s="1"/>
  <c r="I15" i="124"/>
  <c r="I17" i="124" s="1"/>
  <c r="I18" i="124" s="1"/>
  <c r="J15" i="124"/>
  <c r="J17" i="124" s="1"/>
  <c r="J18" i="124" s="1"/>
  <c r="C10" i="124"/>
  <c r="D10" i="124"/>
  <c r="E10" i="124"/>
  <c r="F10" i="124"/>
  <c r="G10" i="124"/>
  <c r="H10" i="124"/>
  <c r="I10" i="124"/>
  <c r="J10" i="124"/>
  <c r="B10" i="124"/>
  <c r="I21" i="124"/>
  <c r="I22" i="124" s="1"/>
  <c r="J18" i="132"/>
  <c r="J23" i="132" s="1"/>
  <c r="J45" i="132"/>
  <c r="I45" i="132"/>
  <c r="H45" i="132"/>
  <c r="G45" i="132"/>
  <c r="F45" i="132"/>
  <c r="E45" i="132"/>
  <c r="D45" i="132"/>
  <c r="C45" i="132"/>
  <c r="B45" i="132"/>
  <c r="J38" i="132"/>
  <c r="I38" i="132"/>
  <c r="H38" i="132"/>
  <c r="G38" i="132"/>
  <c r="F38" i="132"/>
  <c r="E38" i="132"/>
  <c r="D38" i="132"/>
  <c r="C38" i="132"/>
  <c r="B38" i="132"/>
  <c r="H23" i="132"/>
  <c r="G23" i="132"/>
  <c r="F23" i="132"/>
  <c r="E23" i="132"/>
  <c r="D23" i="132"/>
  <c r="C23" i="132"/>
  <c r="B23" i="132"/>
  <c r="I21" i="132"/>
  <c r="I18" i="132"/>
  <c r="F42" i="130"/>
  <c r="D26" i="130"/>
  <c r="H107" i="149" l="1"/>
  <c r="H114" i="149"/>
  <c r="N14" i="124"/>
  <c r="N15" i="124" s="1"/>
  <c r="N34" i="132"/>
  <c r="N36" i="132" s="1"/>
  <c r="E104" i="149"/>
  <c r="N28" i="132"/>
  <c r="C104" i="149"/>
  <c r="N27" i="132"/>
  <c r="G91" i="149"/>
  <c r="G104" i="149" s="1"/>
  <c r="J47" i="132"/>
  <c r="J51" i="132" s="1"/>
  <c r="D47" i="132"/>
  <c r="D51" i="132" s="1"/>
  <c r="M15" i="124"/>
  <c r="M17" i="124" s="1"/>
  <c r="D41" i="132"/>
  <c r="B47" i="132"/>
  <c r="B51" i="132" s="1"/>
  <c r="G41" i="132"/>
  <c r="H41" i="132"/>
  <c r="B26" i="130"/>
  <c r="M30" i="132" s="1"/>
  <c r="I23" i="132"/>
  <c r="I41" i="132" s="1"/>
  <c r="B24" i="124"/>
  <c r="E24" i="124"/>
  <c r="J41" i="132"/>
  <c r="F47" i="132"/>
  <c r="F51" i="132" s="1"/>
  <c r="D24" i="124"/>
  <c r="F24" i="124"/>
  <c r="H47" i="132"/>
  <c r="H51" i="132" s="1"/>
  <c r="J24" i="124"/>
  <c r="I24" i="124"/>
  <c r="G24" i="124"/>
  <c r="H24" i="124"/>
  <c r="L24" i="124"/>
  <c r="E47" i="132"/>
  <c r="E51" i="132" s="1"/>
  <c r="E41" i="132"/>
  <c r="C24" i="124"/>
  <c r="I47" i="132"/>
  <c r="I51" i="132" s="1"/>
  <c r="C41" i="132"/>
  <c r="C47" i="132"/>
  <c r="C51" i="132" s="1"/>
  <c r="D36" i="130"/>
  <c r="K17" i="124"/>
  <c r="K18" i="124" s="1"/>
  <c r="K24" i="124" s="1"/>
  <c r="G47" i="132"/>
  <c r="G51" i="132" s="1"/>
  <c r="F41" i="132"/>
  <c r="B41" i="132"/>
  <c r="K38" i="132"/>
  <c r="K47" i="132" s="1"/>
  <c r="K51" i="132" s="1"/>
  <c r="F26" i="130"/>
  <c r="N17" i="124" l="1"/>
  <c r="N18" i="124" s="1"/>
  <c r="N24" i="124"/>
  <c r="G114" i="149"/>
  <c r="G107" i="149"/>
  <c r="N30" i="132"/>
  <c r="N38" i="132" s="1"/>
  <c r="F36" i="130"/>
  <c r="M38" i="132"/>
  <c r="M41" i="132" s="1"/>
  <c r="M18" i="124"/>
  <c r="M24" i="124" s="1"/>
  <c r="B36" i="130"/>
  <c r="L47" i="132"/>
  <c r="L51" i="132" s="1"/>
  <c r="K41" i="132"/>
  <c r="N47" i="132" l="1"/>
  <c r="N51" i="132" s="1"/>
  <c r="N41" i="132"/>
  <c r="M47" i="132"/>
  <c r="M51" i="132" s="1"/>
  <c r="L41" i="132"/>
  <c r="F45" i="130"/>
  <c r="F38" i="130"/>
</calcChain>
</file>

<file path=xl/sharedStrings.xml><?xml version="1.0" encoding="utf-8"?>
<sst xmlns="http://schemas.openxmlformats.org/spreadsheetml/2006/main" count="333" uniqueCount="229">
  <si>
    <t>*</t>
  </si>
  <si>
    <t>FY10</t>
  </si>
  <si>
    <t>FY11</t>
  </si>
  <si>
    <t>FY12</t>
  </si>
  <si>
    <t>FY13</t>
  </si>
  <si>
    <t>FY14</t>
  </si>
  <si>
    <t>FY15</t>
  </si>
  <si>
    <t>FY16</t>
  </si>
  <si>
    <t>FY17</t>
  </si>
  <si>
    <t>FY18</t>
  </si>
  <si>
    <t>FY19</t>
  </si>
  <si>
    <t>FY20</t>
  </si>
  <si>
    <t>FY21</t>
  </si>
  <si>
    <t>Actual</t>
  </si>
  <si>
    <t xml:space="preserve">YTD </t>
  </si>
  <si>
    <t>Gross Extension Fee Revenue (1)</t>
  </si>
  <si>
    <t>Contra Revenue (3)</t>
  </si>
  <si>
    <t>Adjusted Extension Fee Revenue</t>
  </si>
  <si>
    <t>Winter</t>
  </si>
  <si>
    <t>Subtotal Lecturer Expenditures</t>
  </si>
  <si>
    <t>Fringes</t>
  </si>
  <si>
    <t xml:space="preserve">Subtotal Lecturer Fringe </t>
  </si>
  <si>
    <t>Waivers</t>
  </si>
  <si>
    <t>Bad Debt (2)</t>
  </si>
  <si>
    <t>Subtotal Other Expenses</t>
  </si>
  <si>
    <t>Net Funds Generated</t>
  </si>
  <si>
    <t>(1)  Does not include Summer deffered until end of July</t>
  </si>
  <si>
    <t>(2)  Bad Debt amount is calculated by dividing Summer Revenue billed vs Accounts Receivable amount.  We used a 3 year average of .20%.</t>
  </si>
  <si>
    <t xml:space="preserve">    Does not include Self-Supporting Fund</t>
  </si>
  <si>
    <t xml:space="preserve">     FY18 Retro payments posted to PPE 03/15/18 in accordance with Article 10.2, CSU-AAUP &amp; CSCU-BOR contract effective 08/26/16</t>
  </si>
  <si>
    <t>(3)  Contra &amp; Waivers from deffered revenue and prepaid waivers calculation.</t>
  </si>
  <si>
    <t xml:space="preserve">Lecturer Budget </t>
  </si>
  <si>
    <t>Lecturer Budget - Fall/Spring</t>
  </si>
  <si>
    <t>Lecturer Budget - Fall/Spring - Reduction Plan #1</t>
  </si>
  <si>
    <t>Lecturer Budget - Fall/Spring - Reduction Plan #3/BOR Reso</t>
  </si>
  <si>
    <t>AAUP Lab Costs - Contract Increase</t>
  </si>
  <si>
    <t>Retro Payments -  Article 10.2,CSU-AAUP &amp; CSCU-BOR</t>
  </si>
  <si>
    <t>Reasigned Time Reduction</t>
  </si>
  <si>
    <t>Lecturer Budget - Summer/Winter</t>
  </si>
  <si>
    <t>Developmental Education PA 12-40 * (DVED01)</t>
  </si>
  <si>
    <t>Waterbury Program (CRIM02)</t>
  </si>
  <si>
    <t>BOR Memorandum TAP Manager (DVED01) Ended FY19</t>
  </si>
  <si>
    <t>Transfers from PS/Salary Savings</t>
  </si>
  <si>
    <t xml:space="preserve">NURS01 Reassigned Nurses Contract Tracing </t>
  </si>
  <si>
    <t>Total Budget</t>
  </si>
  <si>
    <t xml:space="preserve"> * excludes amt. set-aside for fringe portion: FY15 $109,565 / FY16 $89,961 / FY17 $91,868</t>
  </si>
  <si>
    <t>Fall</t>
  </si>
  <si>
    <t>Spring</t>
  </si>
  <si>
    <t>Subtotal Expenditures</t>
  </si>
  <si>
    <t>Summer II</t>
  </si>
  <si>
    <t>Summer I</t>
  </si>
  <si>
    <t>Total Lecturers Expenditures</t>
  </si>
  <si>
    <t>Total Lecturers Available Balance</t>
  </si>
  <si>
    <t>Academic Other</t>
  </si>
  <si>
    <t>Department Other</t>
  </si>
  <si>
    <t>Subtotal Other Expenditures</t>
  </si>
  <si>
    <t>Total Operating Expenditures</t>
  </si>
  <si>
    <t>Athletics</t>
  </si>
  <si>
    <t>Grand Total Expenditures</t>
  </si>
  <si>
    <t>Department Other - ESS001</t>
  </si>
  <si>
    <t>FY 13 CONT01 transferred to Institutional Adv. Created ACAF13 for Teaching Lecturers</t>
  </si>
  <si>
    <t>FY18 Retro payments posted to PPE 03/15/18 in accordance with Article 10.2, CSU-AAUP &amp; CSCU-BOR contract effective 08/26/16</t>
  </si>
  <si>
    <t>Transfers from PS</t>
  </si>
  <si>
    <t>Fall/Spring Total</t>
  </si>
  <si>
    <t>Academic School</t>
  </si>
  <si>
    <t>YTD</t>
  </si>
  <si>
    <t>Provost</t>
  </si>
  <si>
    <t>College of Liberal Arts &amp; Social Sciences</t>
  </si>
  <si>
    <t>School of Business</t>
  </si>
  <si>
    <t>School of Education &amp; Professional Studies</t>
  </si>
  <si>
    <t>School of Engineering, Science &amp; Technology</t>
  </si>
  <si>
    <t xml:space="preserve">      Subtotal Expenditures</t>
  </si>
  <si>
    <t>Winter /Summer</t>
  </si>
  <si>
    <t>DVED01</t>
  </si>
  <si>
    <t>Subtotal Summer &amp; Winter Expenditures</t>
  </si>
  <si>
    <t>Total Lecturer Expenditures</t>
  </si>
  <si>
    <t>Other Academic Department Areas *</t>
  </si>
  <si>
    <t>Other Department Areas**</t>
  </si>
  <si>
    <t>Total Lecturers - Other</t>
  </si>
  <si>
    <t>Grand Total Lecturere Expenditures</t>
  </si>
  <si>
    <t>*Other Academic Department Areas - DVED01</t>
  </si>
  <si>
    <t>Academic Schools</t>
  </si>
  <si>
    <t>Index</t>
  </si>
  <si>
    <t>Total</t>
  </si>
  <si>
    <t>Honors Program</t>
  </si>
  <si>
    <t>ACAF02</t>
  </si>
  <si>
    <t>Academic Center for Student Athletes</t>
  </si>
  <si>
    <t>RETN02</t>
  </si>
  <si>
    <t>Subtotal Provost</t>
  </si>
  <si>
    <t>Anthropology</t>
  </si>
  <si>
    <t>ANTH01</t>
  </si>
  <si>
    <t>Office of Dean</t>
  </si>
  <si>
    <t>ARSC01</t>
  </si>
  <si>
    <t>Art</t>
  </si>
  <si>
    <t>ART001</t>
  </si>
  <si>
    <t>Communication</t>
  </si>
  <si>
    <t>COMM01</t>
  </si>
  <si>
    <t>Criminal Justice</t>
  </si>
  <si>
    <t>CRIM01</t>
  </si>
  <si>
    <t>Design</t>
  </si>
  <si>
    <t>DSGN01</t>
  </si>
  <si>
    <t>Economics</t>
  </si>
  <si>
    <t>ECON01</t>
  </si>
  <si>
    <t>English</t>
  </si>
  <si>
    <t>ENGL01</t>
  </si>
  <si>
    <t>Geography</t>
  </si>
  <si>
    <t>GEOG01</t>
  </si>
  <si>
    <t xml:space="preserve">History                   </t>
  </si>
  <si>
    <t>HIST01</t>
  </si>
  <si>
    <t>International Studies</t>
  </si>
  <si>
    <t>Journalism Program</t>
  </si>
  <si>
    <t>JRNL01</t>
  </si>
  <si>
    <t>Latin American Studies</t>
  </si>
  <si>
    <t>LAMS01</t>
  </si>
  <si>
    <t>Modern Language</t>
  </si>
  <si>
    <t>MLNG01</t>
  </si>
  <si>
    <t>Music</t>
  </si>
  <si>
    <t>MUSC01</t>
  </si>
  <si>
    <t>Philosophy</t>
  </si>
  <si>
    <t>PHIL01</t>
  </si>
  <si>
    <t>African American Studies</t>
  </si>
  <si>
    <t>PHIL02</t>
  </si>
  <si>
    <t>Political Science</t>
  </si>
  <si>
    <t>PLSC01</t>
  </si>
  <si>
    <t>Psychological Science</t>
  </si>
  <si>
    <t>PSYC01</t>
  </si>
  <si>
    <t>Sociology</t>
  </si>
  <si>
    <t>SOCL01</t>
  </si>
  <si>
    <t>Theater</t>
  </si>
  <si>
    <t>THTR01</t>
  </si>
  <si>
    <t>Women's Studies</t>
  </si>
  <si>
    <t>WMST01</t>
  </si>
  <si>
    <t>Writing Center</t>
  </si>
  <si>
    <t>WRIT01</t>
  </si>
  <si>
    <t>Subtotal College of Liberal Arts &amp; Social Sciences</t>
  </si>
  <si>
    <t>Accounting</t>
  </si>
  <si>
    <t>ACCT01</t>
  </si>
  <si>
    <t xml:space="preserve">Finance </t>
  </si>
  <si>
    <t>FINC01</t>
  </si>
  <si>
    <t>Management</t>
  </si>
  <si>
    <t>MANG01</t>
  </si>
  <si>
    <t>Marketing</t>
  </si>
  <si>
    <t>MARK01</t>
  </si>
  <si>
    <t>Management Information Services</t>
  </si>
  <si>
    <t>MIS001</t>
  </si>
  <si>
    <t>Subtotal School of Business</t>
  </si>
  <si>
    <t>School of Education/Professional Studies</t>
  </si>
  <si>
    <t>Educational Leadership, Policy &amp; Instructional Tech</t>
  </si>
  <si>
    <t>EDLD01</t>
  </si>
  <si>
    <t>Counselor Education &amp; Family Therapy</t>
  </si>
  <si>
    <t>HHSP01</t>
  </si>
  <si>
    <t>Nursing</t>
  </si>
  <si>
    <t>NURS01</t>
  </si>
  <si>
    <t>Physical Education &amp; Human Performance</t>
  </si>
  <si>
    <t>PYED01</t>
  </si>
  <si>
    <t>Literacy, Elementary &amp; Early Childhood Education</t>
  </si>
  <si>
    <t>READ01</t>
  </si>
  <si>
    <t>Social Work</t>
  </si>
  <si>
    <t>SOCW01</t>
  </si>
  <si>
    <t>Special Education &amp; Interventions</t>
  </si>
  <si>
    <t>SPCE01</t>
  </si>
  <si>
    <t>Teacher Education</t>
  </si>
  <si>
    <t>TCED01</t>
  </si>
  <si>
    <t>Subtotal School of Educaiton/Professional Studies</t>
  </si>
  <si>
    <t>School of Engineering Science &amp; Technology</t>
  </si>
  <si>
    <t>Biology</t>
  </si>
  <si>
    <t>BIOL01</t>
  </si>
  <si>
    <t>Biomolecular Sciences</t>
  </si>
  <si>
    <t>BMS001</t>
  </si>
  <si>
    <t>Computer Electronics &amp; Graphics Technology</t>
  </si>
  <si>
    <t>CEGT01</t>
  </si>
  <si>
    <t>Chemistry &amp; Biochemistry</t>
  </si>
  <si>
    <t>CHEM01</t>
  </si>
  <si>
    <t>Computer Science</t>
  </si>
  <si>
    <t>CPSC01</t>
  </si>
  <si>
    <t>Doctor of Nurse Anesthesia Program</t>
  </si>
  <si>
    <t>DNAP01</t>
  </si>
  <si>
    <t xml:space="preserve">Engineering </t>
  </si>
  <si>
    <t>ENGR01</t>
  </si>
  <si>
    <t>Geological Science</t>
  </si>
  <si>
    <t>GEOL01</t>
  </si>
  <si>
    <t>Mathematics</t>
  </si>
  <si>
    <t>MATH01</t>
  </si>
  <si>
    <t>Manufacturing &amp; Construction Management</t>
  </si>
  <si>
    <t>MFCM01</t>
  </si>
  <si>
    <t>Physics &amp; Engineering Physics</t>
  </si>
  <si>
    <t>PEP001</t>
  </si>
  <si>
    <t>Engineering Science &amp; Technology</t>
  </si>
  <si>
    <t>SEST01</t>
  </si>
  <si>
    <t>Technology &amp; Engineering Education</t>
  </si>
  <si>
    <t>TEDU01</t>
  </si>
  <si>
    <t>Vocational Tech Education (VTE)</t>
  </si>
  <si>
    <t>VTE001</t>
  </si>
  <si>
    <t>Subtotal School of Engineering Science &amp; Technology</t>
  </si>
  <si>
    <t>Total Developmental Education PA 12-40</t>
  </si>
  <si>
    <t xml:space="preserve">      Subtotal Fall &amp; Spring Expenditures</t>
  </si>
  <si>
    <t>Winter/Summer</t>
  </si>
  <si>
    <t>ACAF13</t>
  </si>
  <si>
    <t>Summer</t>
  </si>
  <si>
    <t>ONLN01</t>
  </si>
  <si>
    <t>ESS001</t>
  </si>
  <si>
    <t xml:space="preserve">      Subtotal Summer &amp; Winter Expenditures</t>
  </si>
  <si>
    <t>Grand Total Lecturer Expenditures</t>
  </si>
  <si>
    <t xml:space="preserve"> **FY20 ESS001 Received Summer Lecturer Budget</t>
  </si>
  <si>
    <t>Obtain information from the Fall/Spring Lecturer worksheet</t>
  </si>
  <si>
    <t xml:space="preserve">Summer II </t>
  </si>
  <si>
    <t>Lecturers Expenditures &amp; Revenue  - FY10 through FY22</t>
  </si>
  <si>
    <t>FY22</t>
  </si>
  <si>
    <t>Fall 2021</t>
  </si>
  <si>
    <t>Spring 2022</t>
  </si>
  <si>
    <t>(5)  Summer II = Payroll PPE  07/01/21-08/12/21</t>
  </si>
  <si>
    <t>G:\General\Lecturers\FY22\FY10-FY22 Lecturers Expenditures Summary</t>
  </si>
  <si>
    <t>FY22 - Lecturers Expenditures By Division</t>
  </si>
  <si>
    <t>INTS01</t>
  </si>
  <si>
    <t>Developmental Education PA 12-40</t>
  </si>
  <si>
    <t>EDUC01</t>
  </si>
  <si>
    <t>Retro Payments (Winter)</t>
  </si>
  <si>
    <t>ACAF13 &amp; ONLN01</t>
  </si>
  <si>
    <t>Retro Payments (Lump Sum)</t>
  </si>
  <si>
    <t>Retro Payments (Lump Sum Fall &amp; Spring)</t>
  </si>
  <si>
    <t>Fall/Spring Lump Sum (Retro Payments)</t>
  </si>
  <si>
    <t>Developmental Education (DVED01)</t>
  </si>
  <si>
    <t>*As of Payroll Period Ending 06/30/22 (26.10 PYRLL)</t>
  </si>
  <si>
    <t>Summer I  (4)</t>
  </si>
  <si>
    <t>Summer II (5)</t>
  </si>
  <si>
    <t>CBI - Collective Bargaining increases were received in the fiscal years FY08, FY09, FY11, FY14, FY15, FY16, FY20, FY21, FY22</t>
  </si>
  <si>
    <t>As of 07/31/22</t>
  </si>
  <si>
    <t>(4)  Summer I = Payroll PPE  06/02/22 - 06/30/22 No Solit Payroll</t>
  </si>
  <si>
    <t>As of 09-12-22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</si>
</sst>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3" formatCode="_(* #,##0.00_);_(* \(#,##0.00\);_(* &quot;-&quot;??_);_(@_)"/>
    <numFmt numFmtId="164" formatCode="&quot;$&quot;#,##0;[Red]&quot;$&quot;#,##0"/>
    <numFmt numFmtId="165" formatCode="&quot;$&quot;#,##0"/>
    <numFmt numFmtId="166" formatCode="_([$$-409]* #,##0.00_);_([$$-409]* \(#,##0.00\);_([$$-409]* &quot;-&quot;??_);_(@_)"/>
    <numFmt numFmtId="167" formatCode="_([$$-409]* #,##0_);_([$$-409]* \(#,##0\);_([$$-409]* &quot;-&quot;??_);_(@_)"/>
    <numFmt numFmtId="168" formatCode="_(&quot;$&quot;* #,##0_);_(&quot;$&quot;* \(#,##0\);_(&quot;$&quot;* &quot;-&quot;??_);_(@_)"/>
    <numFmt numFmtId="169" formatCode="_(* #,##0_);_(* \(#,##0\);_(* &quot;-&quot;??_);_(@_)"/>
  </numFmts>
  <fonts count="14" x14ac:knownFonts="1">
    <font>
      <sz val="9"/>
      <name val="Microsoft Sans Serif"/>
      <family val="2"/>
      <charset val="20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sz val="8"/>
      <name val="Microsoft Sans Serif"/>
      <family val="2"/>
      <charset val="20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10"/>
      <name val="Microsoft Sans Serif"/>
      <family val="2"/>
      <charset val="204"/>
    </font>
    <font>
      <sz val="10"/>
      <name val="Arial"/>
      <family val="2"/>
    </font>
    <font>
      <sz val="12"/>
      <color rgb="FF000000"/>
      <name val="Times New Roman"/>
      <family val="1"/>
    </font>
    <font>
      <sz val="9"/>
      <name val="Microsoft Sans Serif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/>
    </xf>
    <xf numFmtId="5" fontId="2" fillId="0" borderId="0" xfId="0" applyNumberFormat="1" applyFont="1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Border="1"/>
    <xf numFmtId="0" fontId="2" fillId="0" borderId="0" xfId="0" applyFont="1" applyBorder="1"/>
    <xf numFmtId="0" fontId="1" fillId="0" borderId="0" xfId="0" applyFont="1" applyBorder="1"/>
    <xf numFmtId="0" fontId="6" fillId="0" borderId="0" xfId="0" applyFont="1"/>
    <xf numFmtId="5" fontId="1" fillId="0" borderId="0" xfId="0" applyNumberFormat="1" applyFont="1" applyFill="1" applyBorder="1" applyAlignment="1">
      <alignment horizontal="right"/>
    </xf>
    <xf numFmtId="5" fontId="1" fillId="2" borderId="2" xfId="0" applyNumberFormat="1" applyFont="1" applyFill="1" applyBorder="1" applyAlignment="1">
      <alignment horizontal="right"/>
    </xf>
    <xf numFmtId="5" fontId="1" fillId="0" borderId="0" xfId="0" applyNumberFormat="1" applyFont="1" applyBorder="1" applyAlignment="1">
      <alignment horizontal="right"/>
    </xf>
    <xf numFmtId="5" fontId="2" fillId="0" borderId="0" xfId="0" applyNumberFormat="1" applyFont="1" applyAlignment="1">
      <alignment horizontal="right"/>
    </xf>
    <xf numFmtId="5" fontId="2" fillId="0" borderId="0" xfId="0" applyNumberFormat="1" applyFont="1" applyFill="1" applyAlignment="1">
      <alignment horizontal="right"/>
    </xf>
    <xf numFmtId="5" fontId="2" fillId="0" borderId="1" xfId="0" applyNumberFormat="1" applyFont="1" applyBorder="1" applyAlignment="1">
      <alignment horizontal="right"/>
    </xf>
    <xf numFmtId="5" fontId="2" fillId="0" borderId="1" xfId="0" applyNumberFormat="1" applyFont="1" applyFill="1" applyBorder="1" applyAlignment="1">
      <alignment horizontal="right"/>
    </xf>
    <xf numFmtId="5" fontId="1" fillId="0" borderId="0" xfId="0" applyNumberFormat="1" applyFont="1" applyAlignment="1">
      <alignment horizontal="right"/>
    </xf>
    <xf numFmtId="5" fontId="1" fillId="0" borderId="0" xfId="0" applyNumberFormat="1" applyFont="1" applyFill="1" applyAlignment="1">
      <alignment horizontal="right"/>
    </xf>
    <xf numFmtId="5" fontId="1" fillId="0" borderId="2" xfId="0" applyNumberFormat="1" applyFont="1" applyBorder="1" applyAlignment="1">
      <alignment horizontal="right"/>
    </xf>
    <xf numFmtId="5" fontId="1" fillId="0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7" fontId="2" fillId="0" borderId="0" xfId="0" applyNumberFormat="1" applyFont="1"/>
    <xf numFmtId="5" fontId="2" fillId="0" borderId="0" xfId="0" applyNumberFormat="1" applyFont="1" applyFill="1" applyBorder="1" applyAlignment="1">
      <alignment horizontal="right"/>
    </xf>
    <xf numFmtId="0" fontId="1" fillId="2" borderId="2" xfId="0" applyFont="1" applyFill="1" applyBorder="1"/>
    <xf numFmtId="0" fontId="7" fillId="0" borderId="0" xfId="0" applyFont="1" applyAlignment="1">
      <alignment horizontal="center"/>
    </xf>
    <xf numFmtId="5" fontId="1" fillId="0" borderId="0" xfId="0" applyNumberFormat="1" applyFont="1" applyFill="1" applyBorder="1" applyAlignment="1">
      <alignment horizontal="center"/>
    </xf>
    <xf numFmtId="0" fontId="4" fillId="0" borderId="0" xfId="0" applyFont="1"/>
    <xf numFmtId="0" fontId="8" fillId="0" borderId="1" xfId="0" applyFont="1" applyBorder="1" applyAlignment="1">
      <alignment horizontal="center"/>
    </xf>
    <xf numFmtId="5" fontId="1" fillId="0" borderId="3" xfId="0" applyNumberFormat="1" applyFont="1" applyFill="1" applyBorder="1" applyAlignment="1">
      <alignment horizontal="right"/>
    </xf>
    <xf numFmtId="0" fontId="1" fillId="0" borderId="2" xfId="0" applyFont="1" applyFill="1" applyBorder="1"/>
    <xf numFmtId="0" fontId="4" fillId="0" borderId="0" xfId="0" applyFont="1" applyFill="1"/>
    <xf numFmtId="0" fontId="1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5" fontId="1" fillId="0" borderId="2" xfId="0" applyNumberFormat="1" applyFont="1" applyFill="1" applyBorder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7" fontId="1" fillId="0" borderId="0" xfId="0" applyNumberFormat="1" applyFont="1" applyFill="1" applyBorder="1" applyAlignment="1">
      <alignment horizontal="right"/>
    </xf>
    <xf numFmtId="7" fontId="1" fillId="2" borderId="2" xfId="0" applyNumberFormat="1" applyFont="1" applyFill="1" applyBorder="1" applyAlignment="1">
      <alignment horizontal="right"/>
    </xf>
    <xf numFmtId="7" fontId="1" fillId="0" borderId="2" xfId="0" applyNumberFormat="1" applyFont="1" applyFill="1" applyBorder="1"/>
    <xf numFmtId="0" fontId="1" fillId="2" borderId="2" xfId="0" applyFont="1" applyFill="1" applyBorder="1" applyAlignment="1">
      <alignment horizontal="right"/>
    </xf>
    <xf numFmtId="0" fontId="2" fillId="0" borderId="0" xfId="0" applyFont="1" applyFill="1"/>
    <xf numFmtId="0" fontId="1" fillId="0" borderId="0" xfId="0" applyFont="1" applyFill="1" applyBorder="1" applyAlignment="1">
      <alignment horizontal="right"/>
    </xf>
    <xf numFmtId="7" fontId="1" fillId="0" borderId="8" xfId="0" applyNumberFormat="1" applyFont="1" applyFill="1" applyBorder="1" applyAlignment="1">
      <alignment horizontal="right"/>
    </xf>
    <xf numFmtId="7" fontId="1" fillId="0" borderId="8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/>
    </xf>
    <xf numFmtId="5" fontId="2" fillId="0" borderId="0" xfId="0" applyNumberFormat="1" applyFont="1" applyFill="1"/>
    <xf numFmtId="0" fontId="8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9" xfId="0" applyFont="1" applyBorder="1"/>
    <xf numFmtId="5" fontId="1" fillId="0" borderId="9" xfId="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center"/>
    </xf>
    <xf numFmtId="7" fontId="1" fillId="0" borderId="9" xfId="0" applyNumberFormat="1" applyFont="1" applyFill="1" applyBorder="1" applyAlignment="1">
      <alignment horizontal="right"/>
    </xf>
    <xf numFmtId="0" fontId="1" fillId="0" borderId="0" xfId="0" applyFont="1" applyFill="1"/>
    <xf numFmtId="5" fontId="9" fillId="0" borderId="0" xfId="0" applyNumberFormat="1" applyFont="1"/>
    <xf numFmtId="0" fontId="3" fillId="0" borderId="0" xfId="0" applyFont="1"/>
    <xf numFmtId="5" fontId="1" fillId="2" borderId="10" xfId="0" applyNumberFormat="1" applyFont="1" applyFill="1" applyBorder="1" applyAlignment="1">
      <alignment horizontal="right"/>
    </xf>
    <xf numFmtId="5" fontId="1" fillId="2" borderId="0" xfId="0" applyNumberFormat="1" applyFont="1" applyFill="1" applyBorder="1" applyAlignment="1">
      <alignment horizontal="right"/>
    </xf>
    <xf numFmtId="0" fontId="1" fillId="2" borderId="10" xfId="0" applyFont="1" applyFill="1" applyBorder="1"/>
    <xf numFmtId="0" fontId="1" fillId="2" borderId="3" xfId="0" applyFont="1" applyFill="1" applyBorder="1"/>
    <xf numFmtId="164" fontId="2" fillId="0" borderId="0" xfId="0" applyNumberFormat="1" applyFont="1"/>
    <xf numFmtId="164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5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1" fillId="2" borderId="6" xfId="0" applyFont="1" applyFill="1" applyBorder="1" applyAlignment="1">
      <alignment horizontal="center"/>
    </xf>
    <xf numFmtId="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5" fontId="1" fillId="2" borderId="6" xfId="0" applyNumberFormat="1" applyFont="1" applyFill="1" applyBorder="1" applyAlignment="1">
      <alignment horizontal="center"/>
    </xf>
    <xf numFmtId="5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5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/>
    <xf numFmtId="5" fontId="1" fillId="0" borderId="3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37" fontId="1" fillId="0" borderId="0" xfId="0" applyNumberFormat="1" applyFont="1"/>
    <xf numFmtId="0" fontId="2" fillId="0" borderId="1" xfId="0" applyFont="1" applyBorder="1"/>
    <xf numFmtId="37" fontId="2" fillId="0" borderId="0" xfId="0" applyNumberFormat="1" applyFont="1"/>
    <xf numFmtId="5" fontId="2" fillId="0" borderId="1" xfId="0" applyNumberFormat="1" applyFont="1" applyBorder="1"/>
    <xf numFmtId="5" fontId="4" fillId="0" borderId="0" xfId="0" applyNumberFormat="1" applyFont="1"/>
    <xf numFmtId="0" fontId="10" fillId="0" borderId="0" xfId="0" applyFont="1"/>
    <xf numFmtId="49" fontId="10" fillId="0" borderId="0" xfId="0" applyNumberFormat="1" applyFont="1"/>
    <xf numFmtId="5" fontId="1" fillId="2" borderId="0" xfId="0" applyNumberFormat="1" applyFont="1" applyFill="1"/>
    <xf numFmtId="5" fontId="1" fillId="0" borderId="0" xfId="0" applyNumberFormat="1" applyFont="1"/>
    <xf numFmtId="5" fontId="2" fillId="0" borderId="0" xfId="0" applyNumberFormat="1" applyFont="1" applyBorder="1"/>
    <xf numFmtId="5" fontId="2" fillId="0" borderId="1" xfId="0" applyNumberFormat="1" applyFont="1" applyFill="1" applyBorder="1"/>
    <xf numFmtId="5" fontId="2" fillId="0" borderId="0" xfId="0" applyNumberFormat="1" applyFont="1" applyFill="1" applyBorder="1"/>
    <xf numFmtId="5" fontId="1" fillId="0" borderId="8" xfId="0" applyNumberFormat="1" applyFont="1" applyFill="1" applyBorder="1" applyAlignment="1">
      <alignment horizontal="right"/>
    </xf>
    <xf numFmtId="5" fontId="1" fillId="2" borderId="0" xfId="0" applyNumberFormat="1" applyFont="1" applyFill="1" applyBorder="1" applyAlignment="1">
      <alignment horizontal="center"/>
    </xf>
    <xf numFmtId="5" fontId="1" fillId="0" borderId="0" xfId="0" applyNumberFormat="1" applyFont="1" applyFill="1" applyBorder="1" applyAlignment="1">
      <alignment horizontal="right" vertical="center"/>
    </xf>
    <xf numFmtId="5" fontId="1" fillId="0" borderId="8" xfId="0" applyNumberFormat="1" applyFont="1" applyFill="1" applyBorder="1" applyAlignment="1">
      <alignment horizontal="right" vertical="center"/>
    </xf>
    <xf numFmtId="5" fontId="4" fillId="0" borderId="9" xfId="0" applyNumberFormat="1" applyFont="1" applyBorder="1"/>
    <xf numFmtId="0" fontId="6" fillId="0" borderId="0" xfId="0" applyFont="1" applyFill="1" applyAlignment="1">
      <alignment horizontal="center"/>
    </xf>
    <xf numFmtId="166" fontId="1" fillId="0" borderId="0" xfId="0" applyNumberFormat="1" applyFont="1"/>
    <xf numFmtId="166" fontId="1" fillId="0" borderId="0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5" fontId="4" fillId="0" borderId="0" xfId="0" applyNumberFormat="1" applyFont="1" applyFill="1"/>
    <xf numFmtId="5" fontId="1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5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/>
    <xf numFmtId="164" fontId="2" fillId="0" borderId="1" xfId="0" applyNumberFormat="1" applyFont="1" applyFill="1" applyBorder="1"/>
    <xf numFmtId="3" fontId="12" fillId="0" borderId="0" xfId="0" applyNumberFormat="1" applyFont="1" applyFill="1" applyBorder="1" applyAlignment="1"/>
    <xf numFmtId="4" fontId="12" fillId="0" borderId="0" xfId="0" applyNumberFormat="1" applyFont="1"/>
    <xf numFmtId="5" fontId="1" fillId="0" borderId="0" xfId="0" applyNumberFormat="1" applyFont="1" applyFill="1"/>
    <xf numFmtId="5" fontId="1" fillId="3" borderId="0" xfId="0" applyNumberFormat="1" applyFont="1" applyFill="1" applyBorder="1" applyAlignment="1">
      <alignment horizontal="right"/>
    </xf>
    <xf numFmtId="5" fontId="1" fillId="3" borderId="0" xfId="0" applyNumberFormat="1" applyFont="1" applyFill="1"/>
    <xf numFmtId="166" fontId="1" fillId="3" borderId="0" xfId="0" applyNumberFormat="1" applyFont="1" applyFill="1" applyBorder="1" applyAlignment="1">
      <alignment horizontal="right"/>
    </xf>
    <xf numFmtId="0" fontId="1" fillId="4" borderId="0" xfId="0" applyFont="1" applyFill="1" applyAlignment="1">
      <alignment horizontal="center"/>
    </xf>
    <xf numFmtId="5" fontId="1" fillId="4" borderId="0" xfId="0" applyNumberFormat="1" applyFont="1" applyFill="1" applyBorder="1" applyAlignment="1">
      <alignment horizontal="right"/>
    </xf>
    <xf numFmtId="5" fontId="1" fillId="4" borderId="2" xfId="0" applyNumberFormat="1" applyFont="1" applyFill="1" applyBorder="1" applyAlignment="1">
      <alignment horizontal="right"/>
    </xf>
    <xf numFmtId="5" fontId="1" fillId="4" borderId="3" xfId="0" applyNumberFormat="1" applyFont="1" applyFill="1" applyBorder="1" applyAlignment="1">
      <alignment horizontal="center"/>
    </xf>
    <xf numFmtId="5" fontId="1" fillId="4" borderId="1" xfId="0" applyNumberFormat="1" applyFont="1" applyFill="1" applyBorder="1" applyAlignment="1">
      <alignment horizontal="center"/>
    </xf>
    <xf numFmtId="7" fontId="2" fillId="4" borderId="0" xfId="0" applyNumberFormat="1" applyFont="1" applyFill="1" applyBorder="1" applyAlignment="1">
      <alignment horizontal="right"/>
    </xf>
    <xf numFmtId="5" fontId="2" fillId="4" borderId="1" xfId="0" applyNumberFormat="1" applyFont="1" applyFill="1" applyBorder="1" applyAlignment="1">
      <alignment horizontal="right"/>
    </xf>
    <xf numFmtId="5" fontId="2" fillId="4" borderId="0" xfId="0" applyNumberFormat="1" applyFont="1" applyFill="1" applyBorder="1" applyAlignment="1">
      <alignment horizontal="right"/>
    </xf>
    <xf numFmtId="5" fontId="1" fillId="4" borderId="3" xfId="0" applyNumberFormat="1" applyFont="1" applyFill="1" applyBorder="1" applyAlignment="1">
      <alignment horizontal="right"/>
    </xf>
    <xf numFmtId="5" fontId="11" fillId="4" borderId="0" xfId="0" applyNumberFormat="1" applyFont="1" applyFill="1"/>
    <xf numFmtId="5" fontId="11" fillId="4" borderId="1" xfId="0" applyNumberFormat="1" applyFont="1" applyFill="1" applyBorder="1"/>
    <xf numFmtId="5" fontId="4" fillId="4" borderId="0" xfId="0" applyNumberFormat="1" applyFont="1" applyFill="1"/>
    <xf numFmtId="5" fontId="1" fillId="4" borderId="8" xfId="0" applyNumberFormat="1" applyFont="1" applyFill="1" applyBorder="1" applyAlignment="1">
      <alignment horizontal="right"/>
    </xf>
    <xf numFmtId="6" fontId="12" fillId="0" borderId="0" xfId="0" applyNumberFormat="1" applyFont="1"/>
    <xf numFmtId="37" fontId="1" fillId="0" borderId="0" xfId="0" applyNumberFormat="1" applyFont="1" applyFill="1"/>
    <xf numFmtId="0" fontId="8" fillId="0" borderId="0" xfId="0" applyFont="1" applyAlignment="1">
      <alignment horizontal="center"/>
    </xf>
    <xf numFmtId="5" fontId="8" fillId="0" borderId="0" xfId="0" applyNumberFormat="1" applyFont="1" applyFill="1" applyBorder="1" applyAlignment="1">
      <alignment horizontal="right"/>
    </xf>
    <xf numFmtId="5" fontId="8" fillId="2" borderId="2" xfId="0" applyNumberFormat="1" applyFont="1" applyFill="1" applyBorder="1" applyAlignment="1">
      <alignment horizontal="right"/>
    </xf>
    <xf numFmtId="5" fontId="8" fillId="2" borderId="3" xfId="0" applyNumberFormat="1" applyFont="1" applyFill="1" applyBorder="1" applyAlignment="1">
      <alignment horizontal="center"/>
    </xf>
    <xf numFmtId="5" fontId="8" fillId="2" borderId="1" xfId="0" applyNumberFormat="1" applyFont="1" applyFill="1" applyBorder="1" applyAlignment="1">
      <alignment horizontal="center"/>
    </xf>
    <xf numFmtId="7" fontId="4" fillId="0" borderId="0" xfId="0" applyNumberFormat="1" applyFont="1" applyFill="1" applyBorder="1" applyAlignment="1">
      <alignment horizontal="right"/>
    </xf>
    <xf numFmtId="5" fontId="4" fillId="0" borderId="1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5" fontId="8" fillId="0" borderId="3" xfId="0" applyNumberFormat="1" applyFont="1" applyFill="1" applyBorder="1" applyAlignment="1">
      <alignment horizontal="right"/>
    </xf>
    <xf numFmtId="5" fontId="8" fillId="0" borderId="8" xfId="0" applyNumberFormat="1" applyFont="1" applyFill="1" applyBorder="1" applyAlignment="1">
      <alignment horizontal="right"/>
    </xf>
    <xf numFmtId="5" fontId="8" fillId="2" borderId="0" xfId="0" applyNumberFormat="1" applyFont="1" applyFill="1" applyBorder="1" applyAlignment="1">
      <alignment horizontal="center"/>
    </xf>
    <xf numFmtId="5" fontId="8" fillId="0" borderId="0" xfId="0" applyNumberFormat="1" applyFont="1" applyFill="1" applyBorder="1" applyAlignment="1">
      <alignment horizontal="right" vertical="center"/>
    </xf>
    <xf numFmtId="5" fontId="8" fillId="0" borderId="8" xfId="0" applyNumberFormat="1" applyFont="1" applyFill="1" applyBorder="1" applyAlignment="1">
      <alignment horizontal="right" vertical="center"/>
    </xf>
    <xf numFmtId="5" fontId="8" fillId="0" borderId="2" xfId="0" applyNumberFormat="1" applyFont="1" applyFill="1" applyBorder="1" applyAlignment="1">
      <alignment horizontal="right"/>
    </xf>
    <xf numFmtId="167" fontId="1" fillId="0" borderId="0" xfId="0" applyNumberFormat="1" applyFont="1"/>
    <xf numFmtId="168" fontId="1" fillId="3" borderId="0" xfId="0" applyNumberFormat="1" applyFont="1" applyFill="1" applyBorder="1" applyAlignment="1">
      <alignment horizontal="right"/>
    </xf>
    <xf numFmtId="168" fontId="1" fillId="3" borderId="0" xfId="0" applyNumberFormat="1" applyFont="1" applyFill="1"/>
    <xf numFmtId="168" fontId="1" fillId="0" borderId="0" xfId="0" applyNumberFormat="1" applyFont="1" applyFill="1" applyBorder="1" applyAlignment="1">
      <alignment horizontal="right"/>
    </xf>
    <xf numFmtId="168" fontId="8" fillId="3" borderId="0" xfId="0" applyNumberFormat="1" applyFont="1" applyFill="1"/>
    <xf numFmtId="5" fontId="8" fillId="2" borderId="0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68" fontId="1" fillId="0" borderId="0" xfId="0" applyNumberFormat="1" applyFont="1"/>
    <xf numFmtId="5" fontId="2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/>
    <xf numFmtId="0" fontId="4" fillId="0" borderId="0" xfId="0" applyFont="1" applyBorder="1"/>
    <xf numFmtId="0" fontId="4" fillId="0" borderId="0" xfId="0" applyFont="1" applyAlignment="1">
      <alignment horizontal="right"/>
    </xf>
    <xf numFmtId="164" fontId="4" fillId="0" borderId="0" xfId="0" applyNumberFormat="1" applyFont="1"/>
    <xf numFmtId="5" fontId="1" fillId="2" borderId="11" xfId="0" applyNumberFormat="1" applyFont="1" applyFill="1" applyBorder="1" applyAlignment="1">
      <alignment horizontal="center"/>
    </xf>
    <xf numFmtId="5" fontId="1" fillId="2" borderId="8" xfId="0" applyNumberFormat="1" applyFont="1" applyFill="1" applyBorder="1" applyAlignment="1">
      <alignment horizontal="center"/>
    </xf>
    <xf numFmtId="5" fontId="8" fillId="2" borderId="8" xfId="0" applyNumberFormat="1" applyFont="1" applyFill="1" applyBorder="1" applyAlignment="1">
      <alignment horizontal="center" wrapText="1"/>
    </xf>
    <xf numFmtId="5" fontId="1" fillId="2" borderId="12" xfId="0" applyNumberFormat="1" applyFont="1" applyFill="1" applyBorder="1" applyAlignment="1">
      <alignment horizontal="center"/>
    </xf>
    <xf numFmtId="5" fontId="4" fillId="0" borderId="0" xfId="0" applyNumberFormat="1" applyFont="1" applyFill="1" applyBorder="1" applyAlignment="1">
      <alignment horizontal="left" wrapText="1"/>
    </xf>
    <xf numFmtId="169" fontId="2" fillId="0" borderId="0" xfId="1" applyNumberFormat="1" applyFont="1" applyFill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zoomScaleNormal="100" workbookViewId="0">
      <selection activeCell="A4" sqref="A4"/>
    </sheetView>
  </sheetViews>
  <sheetFormatPr defaultRowHeight="12.75" x14ac:dyDescent="0.2"/>
  <cols>
    <col min="1" max="1" width="36.5703125" customWidth="1"/>
    <col min="2" max="2" width="13.42578125" bestFit="1" customWidth="1"/>
    <col min="3" max="7" width="14.28515625" bestFit="1" customWidth="1"/>
    <col min="8" max="8" width="15.42578125" bestFit="1" customWidth="1"/>
    <col min="9" max="9" width="14.28515625" bestFit="1" customWidth="1"/>
    <col min="10" max="10" width="14.5703125" bestFit="1" customWidth="1"/>
    <col min="11" max="14" width="14.5703125" customWidth="1"/>
  </cols>
  <sheetData>
    <row r="1" spans="1:14" ht="15.75" x14ac:dyDescent="0.25">
      <c r="A1" s="176" t="s">
        <v>206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ht="15.75" x14ac:dyDescent="0.25">
      <c r="A2" s="176" t="s">
        <v>222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4" ht="15.75" x14ac:dyDescent="0.25">
      <c r="A3" s="176" t="s">
        <v>228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ht="15.75" x14ac:dyDescent="0.25">
      <c r="A4" s="1"/>
      <c r="B4" s="1"/>
      <c r="C4" s="1"/>
      <c r="D4" s="1"/>
      <c r="E4" s="1"/>
      <c r="F4" s="1"/>
      <c r="G4" s="1"/>
      <c r="H4" s="1"/>
      <c r="I4" s="57"/>
      <c r="J4" s="57"/>
      <c r="L4" s="57"/>
      <c r="M4" s="57"/>
      <c r="N4" s="57" t="s">
        <v>0</v>
      </c>
    </row>
    <row r="5" spans="1:14" ht="15.75" x14ac:dyDescent="0.25">
      <c r="A5" s="1"/>
      <c r="B5" s="112" t="s">
        <v>1</v>
      </c>
      <c r="C5" s="112" t="s">
        <v>2</v>
      </c>
      <c r="D5" s="113" t="s">
        <v>3</v>
      </c>
      <c r="E5" s="113" t="s">
        <v>4</v>
      </c>
      <c r="F5" s="113" t="s">
        <v>5</v>
      </c>
      <c r="G5" s="113" t="s">
        <v>6</v>
      </c>
      <c r="H5" s="113" t="s">
        <v>7</v>
      </c>
      <c r="I5" s="112" t="s">
        <v>8</v>
      </c>
      <c r="J5" s="112" t="s">
        <v>9</v>
      </c>
      <c r="K5" s="112" t="s">
        <v>10</v>
      </c>
      <c r="L5" s="112" t="s">
        <v>11</v>
      </c>
      <c r="M5" s="112" t="s">
        <v>12</v>
      </c>
      <c r="N5" s="112" t="s">
        <v>207</v>
      </c>
    </row>
    <row r="6" spans="1:14" ht="15.75" x14ac:dyDescent="0.25">
      <c r="A6" s="1"/>
      <c r="B6" s="43" t="s">
        <v>13</v>
      </c>
      <c r="C6" s="43" t="s">
        <v>13</v>
      </c>
      <c r="D6" s="114" t="s">
        <v>13</v>
      </c>
      <c r="E6" s="114" t="s">
        <v>13</v>
      </c>
      <c r="F6" s="114" t="s">
        <v>13</v>
      </c>
      <c r="G6" s="114" t="s">
        <v>13</v>
      </c>
      <c r="H6" s="114" t="s">
        <v>13</v>
      </c>
      <c r="I6" s="43" t="s">
        <v>13</v>
      </c>
      <c r="J6" s="43" t="s">
        <v>13</v>
      </c>
      <c r="K6" s="43" t="s">
        <v>13</v>
      </c>
      <c r="L6" s="43" t="s">
        <v>13</v>
      </c>
      <c r="M6" s="43" t="s">
        <v>14</v>
      </c>
      <c r="N6" s="43" t="s">
        <v>14</v>
      </c>
    </row>
    <row r="7" spans="1:14" ht="15.75" x14ac:dyDescent="0.25">
      <c r="A7" s="1"/>
      <c r="B7" s="43"/>
      <c r="C7" s="43"/>
      <c r="D7" s="43"/>
      <c r="E7" s="43"/>
      <c r="F7" s="43"/>
      <c r="G7" s="43"/>
      <c r="H7" s="43"/>
      <c r="I7" s="43"/>
      <c r="J7" s="43"/>
      <c r="K7" s="93"/>
      <c r="L7" s="93"/>
      <c r="M7" s="93"/>
      <c r="N7" s="93"/>
    </row>
    <row r="8" spans="1:14" ht="15.75" x14ac:dyDescent="0.25">
      <c r="A8" s="69" t="s">
        <v>15</v>
      </c>
      <c r="B8" s="67">
        <v>7813612</v>
      </c>
      <c r="C8" s="67">
        <v>8615234.5</v>
      </c>
      <c r="D8" s="67">
        <v>8594024.8000000007</v>
      </c>
      <c r="E8" s="67">
        <v>8408194.4000000004</v>
      </c>
      <c r="F8" s="67">
        <v>8857145.8000000007</v>
      </c>
      <c r="G8" s="67">
        <v>8621429.1999999993</v>
      </c>
      <c r="H8" s="67">
        <v>9080272.8000000007</v>
      </c>
      <c r="I8" s="67">
        <v>9819048</v>
      </c>
      <c r="J8" s="67">
        <v>10113159</v>
      </c>
      <c r="K8" s="99">
        <v>10688666</v>
      </c>
      <c r="L8" s="99">
        <v>11814147</v>
      </c>
      <c r="M8" s="99">
        <v>9568416.8399999999</v>
      </c>
      <c r="N8" s="99">
        <v>9967482</v>
      </c>
    </row>
    <row r="9" spans="1:14" ht="15.75" x14ac:dyDescent="0.25">
      <c r="A9" s="1" t="s">
        <v>16</v>
      </c>
      <c r="B9" s="18"/>
      <c r="C9" s="18"/>
      <c r="D9" s="18"/>
      <c r="E9" s="19"/>
      <c r="F9" s="19"/>
      <c r="G9" s="19"/>
      <c r="H9" s="18"/>
      <c r="I9" s="18">
        <v>-527004</v>
      </c>
      <c r="J9" s="18">
        <v>-537237</v>
      </c>
      <c r="K9" s="100">
        <v>-573604</v>
      </c>
      <c r="L9" s="100">
        <v>-391285</v>
      </c>
      <c r="M9" s="142">
        <v>-319155</v>
      </c>
      <c r="N9" s="124">
        <v>-354342</v>
      </c>
    </row>
    <row r="10" spans="1:14" ht="16.5" thickBot="1" x14ac:dyDescent="0.3">
      <c r="A10" s="68" t="s">
        <v>17</v>
      </c>
      <c r="B10" s="66">
        <f>SUM(B8:B9)</f>
        <v>7813612</v>
      </c>
      <c r="C10" s="66">
        <f t="shared" ref="C10:L10" si="0">SUM(C8:C9)</f>
        <v>8615234.5</v>
      </c>
      <c r="D10" s="66">
        <f t="shared" si="0"/>
        <v>8594024.8000000007</v>
      </c>
      <c r="E10" s="66">
        <f t="shared" si="0"/>
        <v>8408194.4000000004</v>
      </c>
      <c r="F10" s="66">
        <f t="shared" si="0"/>
        <v>8857145.8000000007</v>
      </c>
      <c r="G10" s="66">
        <f t="shared" si="0"/>
        <v>8621429.1999999993</v>
      </c>
      <c r="H10" s="66">
        <f t="shared" si="0"/>
        <v>9080272.8000000007</v>
      </c>
      <c r="I10" s="66">
        <f t="shared" si="0"/>
        <v>9292044</v>
      </c>
      <c r="J10" s="66">
        <f t="shared" si="0"/>
        <v>9575922</v>
      </c>
      <c r="K10" s="66">
        <f t="shared" si="0"/>
        <v>10115062</v>
      </c>
      <c r="L10" s="66">
        <f t="shared" si="0"/>
        <v>11422862</v>
      </c>
      <c r="M10" s="66">
        <f t="shared" ref="M10:N10" si="1">SUM(M8:M9)</f>
        <v>9249261.8399999999</v>
      </c>
      <c r="N10" s="66">
        <f t="shared" si="1"/>
        <v>9613140</v>
      </c>
    </row>
    <row r="11" spans="1:14" ht="16.5" thickTop="1" x14ac:dyDescent="0.25">
      <c r="A11" s="1"/>
      <c r="B11" s="14"/>
      <c r="C11" s="14"/>
      <c r="D11" s="14"/>
      <c r="E11" s="15"/>
      <c r="F11" s="15"/>
      <c r="G11" s="15"/>
      <c r="H11" s="14"/>
      <c r="I11" s="14"/>
      <c r="J11" s="14"/>
      <c r="K11" s="94"/>
      <c r="L11" s="1"/>
      <c r="M11" s="1"/>
      <c r="N11" s="1"/>
    </row>
    <row r="12" spans="1:14" ht="15.75" x14ac:dyDescent="0.25">
      <c r="A12" s="1" t="s">
        <v>223</v>
      </c>
      <c r="B12" s="14">
        <v>1326817.55</v>
      </c>
      <c r="C12" s="14">
        <v>1343488.2</v>
      </c>
      <c r="D12" s="14">
        <v>1305857.1599999999</v>
      </c>
      <c r="E12" s="15">
        <v>1341197.81</v>
      </c>
      <c r="F12" s="15">
        <v>1493103.92</v>
      </c>
      <c r="G12" s="15">
        <v>1532132.51</v>
      </c>
      <c r="H12" s="14">
        <v>1566735.83</v>
      </c>
      <c r="I12" s="14">
        <v>1764610.92</v>
      </c>
      <c r="J12" s="14">
        <v>1727023.6</v>
      </c>
      <c r="K12" s="72">
        <v>1659233</v>
      </c>
      <c r="L12" s="122">
        <v>1815478</v>
      </c>
      <c r="M12" s="3">
        <v>1442837.27</v>
      </c>
      <c r="N12" s="3">
        <f>'FY22 Lec By School'!D101</f>
        <v>1338554.4300000002</v>
      </c>
    </row>
    <row r="13" spans="1:14" ht="15.75" x14ac:dyDescent="0.25">
      <c r="A13" s="1" t="s">
        <v>224</v>
      </c>
      <c r="B13" s="14">
        <v>738755.25</v>
      </c>
      <c r="C13" s="14">
        <v>1107692.83</v>
      </c>
      <c r="D13" s="14">
        <v>1077366.58</v>
      </c>
      <c r="E13" s="15">
        <v>1060841.83</v>
      </c>
      <c r="F13" s="15">
        <v>1085118.69</v>
      </c>
      <c r="G13" s="15">
        <v>1049748.07</v>
      </c>
      <c r="H13" s="14">
        <v>1111855.5</v>
      </c>
      <c r="I13" s="14">
        <v>962969.54</v>
      </c>
      <c r="J13" s="14">
        <v>1022762</v>
      </c>
      <c r="K13" s="72">
        <v>1039852</v>
      </c>
      <c r="L13" s="122">
        <v>1077345</v>
      </c>
      <c r="M13" s="3">
        <v>876764.89</v>
      </c>
      <c r="N13" s="3">
        <f>'FY22 Lec By School'!C101</f>
        <v>1113250.21</v>
      </c>
    </row>
    <row r="14" spans="1:14" ht="15.75" x14ac:dyDescent="0.25">
      <c r="A14" s="1" t="s">
        <v>18</v>
      </c>
      <c r="B14" s="16">
        <v>357581.45</v>
      </c>
      <c r="C14" s="16">
        <v>505248.58</v>
      </c>
      <c r="D14" s="16">
        <v>417046.14</v>
      </c>
      <c r="E14" s="17">
        <v>463184.55</v>
      </c>
      <c r="F14" s="17">
        <v>488166.8</v>
      </c>
      <c r="G14" s="17">
        <v>476795.44</v>
      </c>
      <c r="H14" s="16">
        <v>473518.66</v>
      </c>
      <c r="I14" s="16">
        <v>482185</v>
      </c>
      <c r="J14" s="16">
        <v>555232</v>
      </c>
      <c r="K14" s="73">
        <v>512263</v>
      </c>
      <c r="L14" s="122">
        <v>550660</v>
      </c>
      <c r="M14" s="3">
        <v>582588.39</v>
      </c>
      <c r="N14" s="3">
        <f>'FY22 Lect By Div'!D33</f>
        <v>568973.57999999996</v>
      </c>
    </row>
    <row r="15" spans="1:14" ht="15.75" x14ac:dyDescent="0.25">
      <c r="A15" s="6" t="s">
        <v>19</v>
      </c>
      <c r="B15" s="18">
        <f t="shared" ref="B15:N15" si="2">SUM(B12:B14)</f>
        <v>2423154.25</v>
      </c>
      <c r="C15" s="18">
        <f t="shared" si="2"/>
        <v>2956429.6100000003</v>
      </c>
      <c r="D15" s="18">
        <f t="shared" si="2"/>
        <v>2800269.8800000004</v>
      </c>
      <c r="E15" s="18">
        <f t="shared" si="2"/>
        <v>2865224.19</v>
      </c>
      <c r="F15" s="18">
        <f t="shared" si="2"/>
        <v>3066389.4099999997</v>
      </c>
      <c r="G15" s="18">
        <f t="shared" si="2"/>
        <v>3058676.02</v>
      </c>
      <c r="H15" s="18">
        <f t="shared" si="2"/>
        <v>3152109.99</v>
      </c>
      <c r="I15" s="18">
        <f t="shared" si="2"/>
        <v>3209765.46</v>
      </c>
      <c r="J15" s="18">
        <f t="shared" si="2"/>
        <v>3305017.6</v>
      </c>
      <c r="K15" s="18">
        <f t="shared" si="2"/>
        <v>3211348</v>
      </c>
      <c r="L15" s="89">
        <f t="shared" si="2"/>
        <v>3443483</v>
      </c>
      <c r="M15" s="89">
        <f t="shared" si="2"/>
        <v>2902190.5500000003</v>
      </c>
      <c r="N15" s="89">
        <f t="shared" si="2"/>
        <v>3020778.22</v>
      </c>
    </row>
    <row r="16" spans="1:14" ht="15.75" x14ac:dyDescent="0.25">
      <c r="A16" s="6"/>
      <c r="B16" s="18"/>
      <c r="C16" s="18"/>
      <c r="D16" s="18"/>
      <c r="E16" s="19"/>
      <c r="F16" s="19"/>
      <c r="G16" s="19"/>
      <c r="H16" s="18"/>
      <c r="I16" s="18"/>
      <c r="J16" s="18"/>
      <c r="K16" s="72"/>
      <c r="L16" s="1"/>
      <c r="M16" s="1"/>
      <c r="N16" s="1"/>
    </row>
    <row r="17" spans="1:14" ht="15.75" x14ac:dyDescent="0.25">
      <c r="A17" s="1" t="s">
        <v>20</v>
      </c>
      <c r="B17" s="16">
        <f>B15*0.4</f>
        <v>969261.70000000007</v>
      </c>
      <c r="C17" s="16">
        <f t="shared" ref="C17:K17" si="3">C15*0.4</f>
        <v>1182571.8440000003</v>
      </c>
      <c r="D17" s="16">
        <f t="shared" si="3"/>
        <v>1120107.9520000003</v>
      </c>
      <c r="E17" s="16">
        <f t="shared" si="3"/>
        <v>1146089.676</v>
      </c>
      <c r="F17" s="16">
        <f t="shared" si="3"/>
        <v>1226555.764</v>
      </c>
      <c r="G17" s="16">
        <f t="shared" si="3"/>
        <v>1223470.4080000001</v>
      </c>
      <c r="H17" s="16">
        <f t="shared" si="3"/>
        <v>1260843.9960000003</v>
      </c>
      <c r="I17" s="16">
        <f t="shared" si="3"/>
        <v>1283906.1840000001</v>
      </c>
      <c r="J17" s="16">
        <f t="shared" si="3"/>
        <v>1322007.04</v>
      </c>
      <c r="K17" s="16">
        <f t="shared" si="3"/>
        <v>1284539.2000000002</v>
      </c>
      <c r="L17" s="16">
        <f>L15*0.4</f>
        <v>1377393.2000000002</v>
      </c>
      <c r="M17" s="16">
        <f>M15*0.4</f>
        <v>1160876.2200000002</v>
      </c>
      <c r="N17" s="16">
        <f>N15*0.4</f>
        <v>1208311.2880000002</v>
      </c>
    </row>
    <row r="18" spans="1:14" ht="15.75" x14ac:dyDescent="0.25">
      <c r="A18" s="6" t="s">
        <v>21</v>
      </c>
      <c r="B18" s="18">
        <f>SUM(B17)</f>
        <v>969261.70000000007</v>
      </c>
      <c r="C18" s="18">
        <f t="shared" ref="C18:L18" si="4">SUM(C17)</f>
        <v>1182571.8440000003</v>
      </c>
      <c r="D18" s="18">
        <f t="shared" si="4"/>
        <v>1120107.9520000003</v>
      </c>
      <c r="E18" s="18">
        <f t="shared" si="4"/>
        <v>1146089.676</v>
      </c>
      <c r="F18" s="18">
        <f t="shared" si="4"/>
        <v>1226555.764</v>
      </c>
      <c r="G18" s="18">
        <f t="shared" si="4"/>
        <v>1223470.4080000001</v>
      </c>
      <c r="H18" s="18">
        <f t="shared" si="4"/>
        <v>1260843.9960000003</v>
      </c>
      <c r="I18" s="18">
        <f t="shared" si="4"/>
        <v>1283906.1840000001</v>
      </c>
      <c r="J18" s="18">
        <f t="shared" si="4"/>
        <v>1322007.04</v>
      </c>
      <c r="K18" s="74">
        <f t="shared" si="4"/>
        <v>1284539.2000000002</v>
      </c>
      <c r="L18" s="90">
        <f t="shared" si="4"/>
        <v>1377393.2000000002</v>
      </c>
      <c r="M18" s="90">
        <f t="shared" ref="M18:N18" si="5">SUM(M17)</f>
        <v>1160876.2200000002</v>
      </c>
      <c r="N18" s="90">
        <f t="shared" si="5"/>
        <v>1208311.2880000002</v>
      </c>
    </row>
    <row r="19" spans="1:14" ht="15.75" x14ac:dyDescent="0.25">
      <c r="A19" s="6"/>
      <c r="B19" s="18"/>
      <c r="C19" s="18"/>
      <c r="D19" s="18"/>
      <c r="E19" s="19"/>
      <c r="F19" s="19"/>
      <c r="G19" s="19"/>
      <c r="H19" s="18"/>
      <c r="I19" s="18"/>
      <c r="J19" s="18"/>
      <c r="K19" s="72"/>
      <c r="L19" s="1"/>
      <c r="M19" s="1"/>
      <c r="N19" s="1"/>
    </row>
    <row r="20" spans="1:14" ht="15.75" x14ac:dyDescent="0.25">
      <c r="A20" s="1" t="s">
        <v>22</v>
      </c>
      <c r="B20" s="18"/>
      <c r="C20" s="18"/>
      <c r="D20" s="18"/>
      <c r="E20" s="19"/>
      <c r="F20" s="19"/>
      <c r="G20" s="19"/>
      <c r="H20" s="18"/>
      <c r="I20" s="14">
        <v>351513</v>
      </c>
      <c r="J20" s="14">
        <v>405675</v>
      </c>
      <c r="K20" s="72">
        <v>440751</v>
      </c>
      <c r="L20" s="72">
        <v>417317</v>
      </c>
      <c r="M20" s="53">
        <v>288166</v>
      </c>
      <c r="N20" s="175">
        <v>313426.5</v>
      </c>
    </row>
    <row r="21" spans="1:14" ht="15.75" x14ac:dyDescent="0.25">
      <c r="A21" s="1" t="s">
        <v>23</v>
      </c>
      <c r="B21" s="16"/>
      <c r="C21" s="16"/>
      <c r="D21" s="16"/>
      <c r="E21" s="17"/>
      <c r="F21" s="17"/>
      <c r="G21" s="17"/>
      <c r="H21" s="16"/>
      <c r="I21" s="16">
        <f t="shared" ref="I21:N21" si="6">I8*0.002</f>
        <v>19638.096000000001</v>
      </c>
      <c r="J21" s="16">
        <f t="shared" si="6"/>
        <v>20226.317999999999</v>
      </c>
      <c r="K21" s="16">
        <f t="shared" si="6"/>
        <v>21377.332000000002</v>
      </c>
      <c r="L21" s="16">
        <f t="shared" si="6"/>
        <v>23628.294000000002</v>
      </c>
      <c r="M21" s="16">
        <f t="shared" si="6"/>
        <v>19136.83368</v>
      </c>
      <c r="N21" s="16">
        <f t="shared" si="6"/>
        <v>19934.964</v>
      </c>
    </row>
    <row r="22" spans="1:14" ht="15.75" x14ac:dyDescent="0.25">
      <c r="A22" s="6" t="s">
        <v>24</v>
      </c>
      <c r="B22" s="18"/>
      <c r="C22" s="18"/>
      <c r="D22" s="18"/>
      <c r="E22" s="19"/>
      <c r="F22" s="19"/>
      <c r="G22" s="19"/>
      <c r="H22" s="18"/>
      <c r="I22" s="18">
        <f t="shared" ref="I22:N22" si="7">SUM(I20:I21)</f>
        <v>371151.09600000002</v>
      </c>
      <c r="J22" s="18">
        <f t="shared" si="7"/>
        <v>425901.31799999997</v>
      </c>
      <c r="K22" s="18">
        <f t="shared" si="7"/>
        <v>462128.33199999999</v>
      </c>
      <c r="L22" s="18">
        <f t="shared" si="7"/>
        <v>440945.29399999999</v>
      </c>
      <c r="M22" s="18">
        <f t="shared" si="7"/>
        <v>307302.83367999998</v>
      </c>
      <c r="N22" s="18">
        <f t="shared" si="7"/>
        <v>333361.46399999998</v>
      </c>
    </row>
    <row r="23" spans="1:14" ht="15.75" x14ac:dyDescent="0.25">
      <c r="A23" s="4"/>
      <c r="B23" s="18"/>
      <c r="C23" s="18"/>
      <c r="D23" s="18"/>
      <c r="E23" s="19"/>
      <c r="F23" s="19"/>
      <c r="G23" s="19"/>
      <c r="H23" s="18"/>
      <c r="I23" s="18"/>
      <c r="J23" s="18"/>
      <c r="K23" s="72"/>
      <c r="L23" s="1"/>
      <c r="M23" s="1"/>
      <c r="N23" s="1"/>
    </row>
    <row r="24" spans="1:14" ht="16.5" thickBot="1" x14ac:dyDescent="0.3">
      <c r="A24" s="47" t="s">
        <v>25</v>
      </c>
      <c r="B24" s="12">
        <f t="shared" ref="B24:N24" si="8">B10-B15-B22-B18</f>
        <v>4421196.05</v>
      </c>
      <c r="C24" s="12">
        <f t="shared" si="8"/>
        <v>4476233.0459999992</v>
      </c>
      <c r="D24" s="12">
        <f t="shared" si="8"/>
        <v>4673646.9679999994</v>
      </c>
      <c r="E24" s="12">
        <f t="shared" si="8"/>
        <v>4396880.5340000009</v>
      </c>
      <c r="F24" s="12">
        <f t="shared" si="8"/>
        <v>4564200.6260000002</v>
      </c>
      <c r="G24" s="12">
        <f t="shared" si="8"/>
        <v>4339282.7719999999</v>
      </c>
      <c r="H24" s="12">
        <f t="shared" si="8"/>
        <v>4667318.8140000002</v>
      </c>
      <c r="I24" s="12">
        <f t="shared" si="8"/>
        <v>4427221.26</v>
      </c>
      <c r="J24" s="12">
        <f t="shared" si="8"/>
        <v>4522996.0420000004</v>
      </c>
      <c r="K24" s="75">
        <f t="shared" si="8"/>
        <v>5157046.4679999994</v>
      </c>
      <c r="L24" s="12">
        <f t="shared" si="8"/>
        <v>6161040.5060000001</v>
      </c>
      <c r="M24" s="12">
        <f t="shared" si="8"/>
        <v>4878892.2363199983</v>
      </c>
      <c r="N24" s="12">
        <f t="shared" si="8"/>
        <v>5050689.027999999</v>
      </c>
    </row>
    <row r="25" spans="1:14" ht="16.5" thickTop="1" x14ac:dyDescent="0.25">
      <c r="A25" s="4"/>
      <c r="B25" s="13"/>
      <c r="C25" s="13"/>
      <c r="D25" s="13"/>
      <c r="E25" s="13"/>
      <c r="F25" s="13"/>
      <c r="G25" s="13"/>
      <c r="H25" s="13"/>
      <c r="I25" s="13"/>
      <c r="J25" s="13"/>
      <c r="K25" s="1"/>
      <c r="L25" s="1"/>
      <c r="M25" s="1"/>
      <c r="N25" s="1"/>
    </row>
    <row r="26" spans="1:14" ht="15.75" x14ac:dyDescent="0.25">
      <c r="A26" s="10" t="s">
        <v>26</v>
      </c>
      <c r="B26" s="18"/>
      <c r="C26" s="18"/>
      <c r="D26" s="18"/>
      <c r="E26" s="19"/>
      <c r="F26" s="19"/>
      <c r="G26" s="19"/>
      <c r="H26" s="19"/>
      <c r="I26" s="18"/>
      <c r="J26" s="18"/>
      <c r="K26" s="1"/>
      <c r="L26" s="1"/>
      <c r="M26" s="1"/>
      <c r="N26" s="1"/>
    </row>
    <row r="27" spans="1:14" ht="15.75" x14ac:dyDescent="0.25">
      <c r="A27" s="10" t="s">
        <v>27</v>
      </c>
      <c r="B27" s="18"/>
      <c r="C27" s="18"/>
      <c r="D27" s="18"/>
      <c r="E27" s="19"/>
      <c r="F27" s="19"/>
      <c r="G27" s="19"/>
      <c r="H27" s="19"/>
      <c r="I27" s="18"/>
      <c r="J27" s="18"/>
      <c r="K27" s="1"/>
      <c r="L27" s="1"/>
      <c r="M27" s="1"/>
      <c r="N27" s="1"/>
    </row>
    <row r="28" spans="1:14" x14ac:dyDescent="0.2">
      <c r="A28" t="s">
        <v>28</v>
      </c>
    </row>
    <row r="29" spans="1:14" x14ac:dyDescent="0.2">
      <c r="A29" s="5" t="s">
        <v>29</v>
      </c>
    </row>
    <row r="30" spans="1:14" x14ac:dyDescent="0.2">
      <c r="A30" s="97" t="s">
        <v>30</v>
      </c>
    </row>
    <row r="31" spans="1:14" x14ac:dyDescent="0.2">
      <c r="A31" s="98" t="s">
        <v>227</v>
      </c>
    </row>
    <row r="32" spans="1:14" x14ac:dyDescent="0.2">
      <c r="A32" s="98" t="s">
        <v>210</v>
      </c>
    </row>
    <row r="35" spans="1:1" x14ac:dyDescent="0.2">
      <c r="A35" t="s">
        <v>211</v>
      </c>
    </row>
  </sheetData>
  <mergeCells count="3">
    <mergeCell ref="A1:N1"/>
    <mergeCell ref="A2:N2"/>
    <mergeCell ref="A3:N3"/>
  </mergeCells>
  <phoneticPr fontId="5" type="noConversion"/>
  <printOptions horizontalCentered="1" gridLines="1"/>
  <pageMargins left="0" right="0" top="0.5" bottom="0.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1"/>
  <sheetViews>
    <sheetView zoomScaleNormal="100" workbookViewId="0">
      <selection activeCell="N42" sqref="N42"/>
    </sheetView>
  </sheetViews>
  <sheetFormatPr defaultRowHeight="15.75" x14ac:dyDescent="0.25"/>
  <cols>
    <col min="1" max="1" width="65.140625" style="28" customWidth="1"/>
    <col min="2" max="2" width="14.42578125" style="28" bestFit="1" customWidth="1"/>
    <col min="3" max="7" width="14.28515625" style="28" bestFit="1" customWidth="1"/>
    <col min="8" max="13" width="15.85546875" style="28" bestFit="1" customWidth="1"/>
    <col min="14" max="14" width="16.85546875" style="28" bestFit="1" customWidth="1"/>
    <col min="15" max="16384" width="9.140625" style="28"/>
  </cols>
  <sheetData>
    <row r="1" spans="1:19" x14ac:dyDescent="0.25">
      <c r="A1" s="176" t="s">
        <v>206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9" x14ac:dyDescent="0.25">
      <c r="A2" s="176" t="s">
        <v>222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9" x14ac:dyDescent="0.25">
      <c r="A3" s="176" t="s">
        <v>226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9" x14ac:dyDescent="0.25">
      <c r="A4" s="1"/>
      <c r="B4" s="1"/>
      <c r="C4" s="1"/>
      <c r="D4" s="1"/>
      <c r="E4" s="1"/>
      <c r="F4" s="1"/>
      <c r="G4" s="1"/>
      <c r="H4" s="1"/>
      <c r="I4" s="57"/>
      <c r="J4" s="57"/>
      <c r="L4" s="57"/>
      <c r="M4" s="57"/>
      <c r="N4" s="57" t="s">
        <v>0</v>
      </c>
    </row>
    <row r="5" spans="1:19" x14ac:dyDescent="0.25">
      <c r="A5" s="1"/>
      <c r="B5" s="112" t="s">
        <v>1</v>
      </c>
      <c r="C5" s="112" t="s">
        <v>2</v>
      </c>
      <c r="D5" s="113" t="s">
        <v>3</v>
      </c>
      <c r="E5" s="113" t="s">
        <v>4</v>
      </c>
      <c r="F5" s="113" t="s">
        <v>5</v>
      </c>
      <c r="G5" s="113" t="s">
        <v>6</v>
      </c>
      <c r="H5" s="113" t="s">
        <v>7</v>
      </c>
      <c r="I5" s="112" t="s">
        <v>8</v>
      </c>
      <c r="J5" s="112" t="s">
        <v>9</v>
      </c>
      <c r="K5" s="112" t="s">
        <v>10</v>
      </c>
      <c r="L5" s="112" t="s">
        <v>11</v>
      </c>
      <c r="M5" s="112" t="s">
        <v>12</v>
      </c>
      <c r="N5" s="112" t="s">
        <v>207</v>
      </c>
    </row>
    <row r="6" spans="1:19" x14ac:dyDescent="0.25">
      <c r="A6" s="1"/>
      <c r="B6" s="43" t="s">
        <v>13</v>
      </c>
      <c r="C6" s="43" t="s">
        <v>13</v>
      </c>
      <c r="D6" s="114" t="s">
        <v>13</v>
      </c>
      <c r="E6" s="114" t="s">
        <v>13</v>
      </c>
      <c r="F6" s="114" t="s">
        <v>13</v>
      </c>
      <c r="G6" s="114" t="s">
        <v>13</v>
      </c>
      <c r="H6" s="114" t="s">
        <v>13</v>
      </c>
      <c r="I6" s="43" t="s">
        <v>13</v>
      </c>
      <c r="J6" s="43" t="s">
        <v>13</v>
      </c>
      <c r="K6" s="43" t="s">
        <v>13</v>
      </c>
      <c r="L6" s="43" t="s">
        <v>13</v>
      </c>
      <c r="M6" s="43" t="s">
        <v>14</v>
      </c>
      <c r="N6" s="43" t="s">
        <v>14</v>
      </c>
    </row>
    <row r="7" spans="1:19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1"/>
      <c r="L7" s="1"/>
      <c r="M7" s="1"/>
      <c r="N7" s="1"/>
    </row>
    <row r="8" spans="1:19" x14ac:dyDescent="0.25">
      <c r="A8" s="56"/>
      <c r="B8" s="2"/>
      <c r="C8" s="2"/>
      <c r="D8" s="2"/>
      <c r="E8" s="2"/>
      <c r="F8" s="2"/>
      <c r="G8" s="2"/>
      <c r="H8" s="2"/>
      <c r="I8" s="2"/>
      <c r="J8" s="2"/>
      <c r="K8" s="1"/>
      <c r="L8" s="1"/>
      <c r="M8" s="1"/>
      <c r="N8" s="1"/>
    </row>
    <row r="9" spans="1:19" x14ac:dyDescent="0.25">
      <c r="A9" s="4" t="s">
        <v>31</v>
      </c>
      <c r="B9" s="11">
        <v>8632467</v>
      </c>
      <c r="C9" s="11">
        <v>8632467</v>
      </c>
      <c r="D9" s="11">
        <v>8632467</v>
      </c>
      <c r="E9" s="11">
        <v>8632467</v>
      </c>
      <c r="F9" s="11">
        <v>8632467</v>
      </c>
      <c r="G9" s="11">
        <v>8632467</v>
      </c>
      <c r="H9" s="11"/>
      <c r="I9" s="11"/>
      <c r="J9" s="11"/>
      <c r="K9" s="1"/>
      <c r="L9" s="1"/>
      <c r="M9" s="1"/>
      <c r="N9" s="1"/>
    </row>
    <row r="10" spans="1:19" x14ac:dyDescent="0.25">
      <c r="A10" s="4" t="s">
        <v>32</v>
      </c>
      <c r="B10" s="11"/>
      <c r="C10" s="11"/>
      <c r="D10" s="11"/>
      <c r="E10" s="11"/>
      <c r="F10" s="11"/>
      <c r="G10" s="11"/>
      <c r="H10" s="11">
        <v>5832467</v>
      </c>
      <c r="I10" s="11">
        <v>5832467</v>
      </c>
      <c r="J10" s="11">
        <v>5832467</v>
      </c>
      <c r="K10" s="91">
        <v>6908070</v>
      </c>
      <c r="L10" s="100">
        <f>7288014-379944</f>
        <v>6908070</v>
      </c>
      <c r="M10" s="100">
        <f>7288014</f>
        <v>7288014</v>
      </c>
      <c r="N10" s="100">
        <v>6617058</v>
      </c>
    </row>
    <row r="11" spans="1:19" x14ac:dyDescent="0.25">
      <c r="A11" s="4" t="s">
        <v>33</v>
      </c>
      <c r="B11" s="11"/>
      <c r="C11" s="11"/>
      <c r="D11" s="11"/>
      <c r="E11" s="11"/>
      <c r="F11" s="11"/>
      <c r="G11" s="11"/>
      <c r="H11" s="11"/>
      <c r="I11" s="11"/>
      <c r="J11" s="11"/>
      <c r="K11" s="91"/>
      <c r="L11" s="100"/>
      <c r="M11" s="100">
        <v>-458953</v>
      </c>
      <c r="N11" s="100"/>
    </row>
    <row r="12" spans="1:19" x14ac:dyDescent="0.25">
      <c r="A12" s="4" t="s">
        <v>34</v>
      </c>
      <c r="B12" s="11"/>
      <c r="C12" s="11"/>
      <c r="D12" s="11"/>
      <c r="E12" s="11"/>
      <c r="F12" s="11"/>
      <c r="G12" s="11"/>
      <c r="H12" s="11"/>
      <c r="I12" s="11"/>
      <c r="J12" s="11"/>
      <c r="K12" s="91"/>
      <c r="L12" s="100"/>
      <c r="M12" s="124">
        <v>-612844</v>
      </c>
      <c r="N12" s="124">
        <v>612844</v>
      </c>
    </row>
    <row r="13" spans="1:19" x14ac:dyDescent="0.25">
      <c r="A13" s="4" t="s">
        <v>35</v>
      </c>
      <c r="B13" s="11"/>
      <c r="C13" s="11"/>
      <c r="D13" s="11"/>
      <c r="E13" s="11"/>
      <c r="F13" s="11"/>
      <c r="G13" s="11"/>
      <c r="H13" s="11"/>
      <c r="I13" s="11"/>
      <c r="J13" s="11">
        <v>271217</v>
      </c>
      <c r="K13" s="91"/>
      <c r="L13" s="157">
        <v>379944</v>
      </c>
      <c r="M13" s="157">
        <v>400841</v>
      </c>
      <c r="N13" s="164">
        <v>334324.44</v>
      </c>
      <c r="O13" s="35"/>
      <c r="P13" s="35"/>
      <c r="Q13" s="36"/>
      <c r="R13" s="36"/>
      <c r="S13" s="36"/>
    </row>
    <row r="14" spans="1:19" x14ac:dyDescent="0.25">
      <c r="A14" s="4" t="s">
        <v>36</v>
      </c>
      <c r="B14" s="11"/>
      <c r="C14" s="11"/>
      <c r="D14" s="11"/>
      <c r="E14" s="11"/>
      <c r="F14" s="11"/>
      <c r="G14" s="11"/>
      <c r="H14" s="11"/>
      <c r="I14" s="11"/>
      <c r="J14" s="11">
        <v>250358</v>
      </c>
      <c r="K14" s="91"/>
      <c r="L14" s="110">
        <v>0</v>
      </c>
      <c r="M14" s="3"/>
      <c r="N14" s="3"/>
      <c r="O14" s="35"/>
      <c r="P14" s="35"/>
      <c r="Q14" s="36"/>
      <c r="R14" s="36"/>
      <c r="S14" s="36"/>
    </row>
    <row r="15" spans="1:19" x14ac:dyDescent="0.25">
      <c r="A15" s="4" t="s">
        <v>37</v>
      </c>
      <c r="B15" s="11"/>
      <c r="C15" s="11"/>
      <c r="D15" s="11"/>
      <c r="E15" s="11"/>
      <c r="F15" s="11"/>
      <c r="G15" s="11"/>
      <c r="H15" s="11"/>
      <c r="I15" s="11"/>
      <c r="J15" s="11">
        <v>-400000</v>
      </c>
      <c r="K15" s="91"/>
      <c r="L15" s="110">
        <v>0</v>
      </c>
      <c r="M15" s="3"/>
      <c r="N15" s="3"/>
      <c r="O15" s="165"/>
      <c r="P15" s="165"/>
    </row>
    <row r="16" spans="1:19" ht="6" customHeight="1" x14ac:dyDescent="0.25">
      <c r="A16" s="4"/>
      <c r="B16" s="11"/>
      <c r="C16" s="11"/>
      <c r="D16" s="11"/>
      <c r="E16" s="11"/>
      <c r="F16" s="11"/>
      <c r="G16" s="11"/>
      <c r="H16" s="11"/>
      <c r="I16" s="11"/>
      <c r="J16" s="11"/>
      <c r="K16" s="91"/>
      <c r="L16" s="92"/>
      <c r="M16" s="3"/>
      <c r="N16" s="3"/>
      <c r="O16" s="165"/>
      <c r="P16" s="165"/>
    </row>
    <row r="17" spans="1:19" x14ac:dyDescent="0.25">
      <c r="A17" s="4" t="s">
        <v>38</v>
      </c>
      <c r="B17" s="11"/>
      <c r="C17" s="11"/>
      <c r="D17" s="11"/>
      <c r="E17" s="11"/>
      <c r="F17" s="11"/>
      <c r="G17" s="11"/>
      <c r="H17" s="11">
        <v>3026758</v>
      </c>
      <c r="I17" s="11">
        <v>3026758</v>
      </c>
      <c r="J17" s="11">
        <v>3026758</v>
      </c>
      <c r="K17" s="91">
        <v>3026758</v>
      </c>
      <c r="L17" s="100">
        <v>3026758</v>
      </c>
      <c r="M17" s="100">
        <v>3026758</v>
      </c>
      <c r="N17" s="100">
        <v>3026758</v>
      </c>
      <c r="O17" s="35"/>
      <c r="P17" s="35"/>
      <c r="Q17" s="36"/>
      <c r="R17" s="36"/>
      <c r="S17" s="36"/>
    </row>
    <row r="18" spans="1:19" x14ac:dyDescent="0.25">
      <c r="A18" s="63" t="s">
        <v>39</v>
      </c>
      <c r="B18" s="11"/>
      <c r="C18" s="11"/>
      <c r="D18" s="11"/>
      <c r="E18" s="11"/>
      <c r="F18" s="11"/>
      <c r="G18" s="11">
        <v>360000</v>
      </c>
      <c r="H18" s="11">
        <v>319000</v>
      </c>
      <c r="I18" s="11">
        <f>308802-1279-3170</f>
        <v>304353</v>
      </c>
      <c r="J18" s="11">
        <f>276514+10492-7997</f>
        <v>279009</v>
      </c>
      <c r="K18" s="91">
        <v>259556</v>
      </c>
      <c r="L18" s="100">
        <v>269600</v>
      </c>
      <c r="M18" s="124">
        <v>269600</v>
      </c>
      <c r="N18" s="124">
        <v>269600</v>
      </c>
      <c r="O18" s="165"/>
      <c r="P18" s="165"/>
    </row>
    <row r="19" spans="1:19" x14ac:dyDescent="0.25">
      <c r="A19" s="4" t="s">
        <v>40</v>
      </c>
      <c r="B19" s="11">
        <v>24500</v>
      </c>
      <c r="C19" s="11">
        <v>25000</v>
      </c>
      <c r="D19" s="11"/>
      <c r="E19" s="11"/>
      <c r="F19" s="11"/>
      <c r="G19" s="11"/>
      <c r="H19" s="11"/>
      <c r="I19" s="11"/>
      <c r="J19" s="11"/>
      <c r="K19" s="91"/>
      <c r="L19" s="92"/>
      <c r="M19" s="3"/>
      <c r="N19" s="3"/>
      <c r="O19" s="165"/>
      <c r="P19" s="165"/>
    </row>
    <row r="20" spans="1:19" x14ac:dyDescent="0.25">
      <c r="A20" s="4" t="s">
        <v>41</v>
      </c>
      <c r="B20" s="11"/>
      <c r="C20" s="11"/>
      <c r="D20" s="11"/>
      <c r="E20" s="11"/>
      <c r="F20" s="11"/>
      <c r="G20" s="11"/>
      <c r="H20" s="11"/>
      <c r="I20" s="11">
        <v>73571</v>
      </c>
      <c r="J20" s="11">
        <v>99146</v>
      </c>
      <c r="K20" s="91">
        <v>7400</v>
      </c>
      <c r="L20" s="110">
        <v>0</v>
      </c>
      <c r="M20" s="3"/>
      <c r="N20" s="3"/>
      <c r="O20" s="165"/>
      <c r="P20" s="165"/>
    </row>
    <row r="21" spans="1:19" x14ac:dyDescent="0.25">
      <c r="A21" s="4" t="s">
        <v>42</v>
      </c>
      <c r="B21" s="111">
        <v>0</v>
      </c>
      <c r="C21" s="111">
        <v>0</v>
      </c>
      <c r="D21" s="11">
        <v>516360</v>
      </c>
      <c r="E21" s="11">
        <v>516360</v>
      </c>
      <c r="F21" s="11">
        <v>271000</v>
      </c>
      <c r="G21" s="11">
        <v>500000</v>
      </c>
      <c r="H21" s="11">
        <v>742532</v>
      </c>
      <c r="I21" s="11">
        <f>530715-104</f>
        <v>530611</v>
      </c>
      <c r="J21" s="11">
        <v>1013373</v>
      </c>
      <c r="K21" s="166"/>
      <c r="L21" s="11">
        <v>500000</v>
      </c>
      <c r="M21" s="100">
        <v>482468</v>
      </c>
      <c r="N21" s="3"/>
    </row>
    <row r="22" spans="1:19" x14ac:dyDescent="0.25">
      <c r="A22" s="4" t="s">
        <v>43</v>
      </c>
      <c r="B22" s="111"/>
      <c r="C22" s="111"/>
      <c r="D22" s="11"/>
      <c r="E22" s="11"/>
      <c r="F22" s="11"/>
      <c r="G22" s="11"/>
      <c r="H22" s="11"/>
      <c r="I22" s="11"/>
      <c r="J22" s="11"/>
      <c r="K22" s="166"/>
      <c r="L22" s="11"/>
      <c r="M22" s="100">
        <v>36000</v>
      </c>
      <c r="N22" s="100"/>
    </row>
    <row r="23" spans="1:19" ht="16.5" thickBot="1" x14ac:dyDescent="0.3">
      <c r="A23" s="4" t="s">
        <v>44</v>
      </c>
      <c r="B23" s="12">
        <f t="shared" ref="B23:L23" si="0">SUM(B9:B21)</f>
        <v>8656967</v>
      </c>
      <c r="C23" s="12">
        <f t="shared" si="0"/>
        <v>8657467</v>
      </c>
      <c r="D23" s="12">
        <f t="shared" si="0"/>
        <v>9148827</v>
      </c>
      <c r="E23" s="12">
        <f t="shared" si="0"/>
        <v>9148827</v>
      </c>
      <c r="F23" s="12">
        <f t="shared" si="0"/>
        <v>8903467</v>
      </c>
      <c r="G23" s="12">
        <f t="shared" si="0"/>
        <v>9492467</v>
      </c>
      <c r="H23" s="12">
        <f t="shared" si="0"/>
        <v>9920757</v>
      </c>
      <c r="I23" s="12">
        <f t="shared" si="0"/>
        <v>9767760</v>
      </c>
      <c r="J23" s="12">
        <f t="shared" si="0"/>
        <v>10372328</v>
      </c>
      <c r="K23" s="12">
        <f t="shared" si="0"/>
        <v>10201784</v>
      </c>
      <c r="L23" s="12">
        <f t="shared" si="0"/>
        <v>11084372</v>
      </c>
      <c r="M23" s="12">
        <f>SUM(M9:M22)</f>
        <v>10431884</v>
      </c>
      <c r="N23" s="12">
        <f>SUM(N9:N22)</f>
        <v>10860584.440000001</v>
      </c>
    </row>
    <row r="24" spans="1:19" ht="7.5" customHeight="1" thickTop="1" x14ac:dyDescent="0.25">
      <c r="A24" s="4"/>
      <c r="B24" s="11"/>
      <c r="C24" s="11"/>
      <c r="D24" s="11"/>
      <c r="E24" s="11"/>
      <c r="F24" s="11"/>
      <c r="G24" s="11"/>
      <c r="H24" s="11"/>
      <c r="I24" s="11"/>
      <c r="J24" s="11"/>
      <c r="K24" s="70"/>
      <c r="L24" s="1"/>
      <c r="M24" s="1"/>
      <c r="N24" s="1"/>
    </row>
    <row r="25" spans="1:19" x14ac:dyDescent="0.25">
      <c r="A25" s="1" t="s">
        <v>45</v>
      </c>
      <c r="B25" s="11"/>
      <c r="C25" s="11"/>
      <c r="D25" s="11"/>
      <c r="E25" s="11"/>
      <c r="F25" s="11"/>
      <c r="G25" s="11"/>
      <c r="H25" s="11"/>
      <c r="I25" s="11"/>
      <c r="J25" s="11"/>
      <c r="K25" s="70"/>
      <c r="L25" s="1"/>
      <c r="M25" s="48"/>
      <c r="N25" s="48"/>
    </row>
    <row r="26" spans="1:19" x14ac:dyDescent="0.25">
      <c r="A26" s="1"/>
      <c r="B26" s="13"/>
      <c r="C26" s="13"/>
      <c r="D26" s="13"/>
      <c r="E26" s="13"/>
      <c r="F26" s="13"/>
      <c r="G26" s="13"/>
      <c r="H26" s="13"/>
      <c r="I26" s="13"/>
      <c r="J26" s="13"/>
      <c r="K26" s="70"/>
      <c r="L26" s="1"/>
      <c r="M26" s="1"/>
      <c r="N26" s="1"/>
    </row>
    <row r="27" spans="1:19" x14ac:dyDescent="0.25">
      <c r="A27" s="1" t="s">
        <v>46</v>
      </c>
      <c r="B27" s="14">
        <v>2978184.46</v>
      </c>
      <c r="C27" s="14">
        <v>3365541.54</v>
      </c>
      <c r="D27" s="14">
        <v>3484177.23</v>
      </c>
      <c r="E27" s="15">
        <v>3427504.63</v>
      </c>
      <c r="F27" s="15">
        <v>3253167.47</v>
      </c>
      <c r="G27" s="15">
        <v>3417587.92</v>
      </c>
      <c r="H27" s="14">
        <v>3698705.87</v>
      </c>
      <c r="I27" s="14">
        <v>3645067.53</v>
      </c>
      <c r="J27" s="14">
        <v>3694223.52</v>
      </c>
      <c r="K27" s="70">
        <v>3993763</v>
      </c>
      <c r="L27" s="14">
        <v>4359594</v>
      </c>
      <c r="M27" s="3">
        <v>4138716.2</v>
      </c>
      <c r="N27" s="3">
        <f>'FY22 Lec By School'!C91</f>
        <v>3751636.5</v>
      </c>
    </row>
    <row r="28" spans="1:19" x14ac:dyDescent="0.25">
      <c r="A28" s="1" t="s">
        <v>47</v>
      </c>
      <c r="B28" s="87">
        <v>2878588.93</v>
      </c>
      <c r="C28" s="87">
        <v>3016262.98</v>
      </c>
      <c r="D28" s="87">
        <v>3094009.66</v>
      </c>
      <c r="E28" s="24">
        <v>3082097.84</v>
      </c>
      <c r="F28" s="24">
        <v>2865844.09</v>
      </c>
      <c r="G28" s="24">
        <v>3150063.09</v>
      </c>
      <c r="H28" s="87">
        <v>3389143.39</v>
      </c>
      <c r="I28" s="87">
        <v>3111819.69</v>
      </c>
      <c r="J28" s="87">
        <v>3713958.96</v>
      </c>
      <c r="K28" s="88">
        <v>3775220.09</v>
      </c>
      <c r="L28" s="24">
        <v>4011070</v>
      </c>
      <c r="M28" s="3">
        <v>3278001.88</v>
      </c>
      <c r="N28" s="3">
        <f>'FY22 Lec By School'!E91</f>
        <v>3613102.0300000003</v>
      </c>
    </row>
    <row r="29" spans="1:19" x14ac:dyDescent="0.25">
      <c r="A29" s="48" t="s">
        <v>220</v>
      </c>
      <c r="B29" s="16">
        <v>0</v>
      </c>
      <c r="C29" s="16">
        <v>0</v>
      </c>
      <c r="D29" s="16">
        <v>0</v>
      </c>
      <c r="E29" s="17">
        <v>0</v>
      </c>
      <c r="F29" s="17">
        <v>0</v>
      </c>
      <c r="G29" s="17">
        <v>0</v>
      </c>
      <c r="H29" s="16">
        <v>0</v>
      </c>
      <c r="I29" s="16">
        <v>0</v>
      </c>
      <c r="J29" s="16">
        <v>0</v>
      </c>
      <c r="K29" s="71">
        <v>318942</v>
      </c>
      <c r="L29" s="24">
        <v>0</v>
      </c>
      <c r="M29" s="3">
        <v>0</v>
      </c>
      <c r="N29" s="3">
        <f>'FY22 Lect By Div'!E26</f>
        <v>341296.72000000003</v>
      </c>
    </row>
    <row r="30" spans="1:19" x14ac:dyDescent="0.25">
      <c r="A30" s="6" t="s">
        <v>48</v>
      </c>
      <c r="B30" s="18">
        <f>SUM(B27:B29)</f>
        <v>5856773.3900000006</v>
      </c>
      <c r="C30" s="18">
        <f t="shared" ref="C30:L30" si="1">SUM(C27:C29)</f>
        <v>6381804.5199999996</v>
      </c>
      <c r="D30" s="18">
        <f t="shared" si="1"/>
        <v>6578186.8900000006</v>
      </c>
      <c r="E30" s="18">
        <f t="shared" si="1"/>
        <v>6509602.4699999997</v>
      </c>
      <c r="F30" s="18">
        <f t="shared" si="1"/>
        <v>6119011.5600000005</v>
      </c>
      <c r="G30" s="18">
        <f t="shared" si="1"/>
        <v>6567651.0099999998</v>
      </c>
      <c r="H30" s="18">
        <f t="shared" si="1"/>
        <v>7087849.2599999998</v>
      </c>
      <c r="I30" s="18">
        <f t="shared" si="1"/>
        <v>6756887.2199999997</v>
      </c>
      <c r="J30" s="18">
        <f t="shared" si="1"/>
        <v>7408182.4800000004</v>
      </c>
      <c r="K30" s="18">
        <f t="shared" si="1"/>
        <v>8087925.0899999999</v>
      </c>
      <c r="L30" s="89">
        <f t="shared" si="1"/>
        <v>8370664</v>
      </c>
      <c r="M30" s="89">
        <f>SUM(M27:M29)</f>
        <v>7416718.0800000001</v>
      </c>
      <c r="N30" s="89">
        <f>SUM(N27:N29)</f>
        <v>7706035.25</v>
      </c>
    </row>
    <row r="31" spans="1:19" x14ac:dyDescent="0.25">
      <c r="A31" s="1"/>
      <c r="B31" s="14"/>
      <c r="C31" s="14"/>
      <c r="D31" s="14"/>
      <c r="E31" s="15"/>
      <c r="F31" s="15"/>
      <c r="G31" s="15"/>
      <c r="H31" s="14"/>
      <c r="I31" s="14"/>
      <c r="J31" s="14"/>
      <c r="K31" s="70"/>
      <c r="L31" s="1"/>
      <c r="M31" s="1"/>
      <c r="N31" s="1"/>
    </row>
    <row r="32" spans="1:19" x14ac:dyDescent="0.25">
      <c r="A32" s="1" t="s">
        <v>50</v>
      </c>
      <c r="B32" s="14">
        <v>1326817.55</v>
      </c>
      <c r="C32" s="14">
        <v>1343488.2</v>
      </c>
      <c r="D32" s="14">
        <v>1305857.1599999999</v>
      </c>
      <c r="E32" s="15">
        <v>1341197.81</v>
      </c>
      <c r="F32" s="15">
        <v>1493103.92</v>
      </c>
      <c r="G32" s="15">
        <v>1532132.51</v>
      </c>
      <c r="H32" s="14">
        <v>1566735.83</v>
      </c>
      <c r="I32" s="14">
        <v>1764610.92</v>
      </c>
      <c r="J32" s="14">
        <v>1727023.6</v>
      </c>
      <c r="K32" s="70">
        <v>1659233.12</v>
      </c>
      <c r="L32" s="123">
        <v>1815477.52</v>
      </c>
      <c r="M32" s="141">
        <v>1442837</v>
      </c>
      <c r="N32" s="3">
        <f>'FY22 Lec By School'!D101</f>
        <v>1338554.4300000002</v>
      </c>
    </row>
    <row r="33" spans="1:14" x14ac:dyDescent="0.25">
      <c r="A33" s="1" t="s">
        <v>49</v>
      </c>
      <c r="B33" s="14">
        <v>738755.25</v>
      </c>
      <c r="C33" s="14">
        <v>1107692.83</v>
      </c>
      <c r="D33" s="14">
        <v>1077366.58</v>
      </c>
      <c r="E33" s="15">
        <v>1060841.83</v>
      </c>
      <c r="F33" s="15">
        <v>1085118.69</v>
      </c>
      <c r="G33" s="15">
        <v>1049748.07</v>
      </c>
      <c r="H33" s="14">
        <v>1111855.5</v>
      </c>
      <c r="I33" s="14">
        <v>962969.54</v>
      </c>
      <c r="J33" s="14">
        <v>1022762</v>
      </c>
      <c r="K33" s="70">
        <v>1039852</v>
      </c>
      <c r="L33" s="123">
        <v>1077345.32</v>
      </c>
      <c r="M33" s="141">
        <v>876765</v>
      </c>
      <c r="N33" s="3">
        <f>'FY22 Lec By School'!C101</f>
        <v>1113250.21</v>
      </c>
    </row>
    <row r="34" spans="1:14" x14ac:dyDescent="0.25">
      <c r="A34" s="1" t="s">
        <v>18</v>
      </c>
      <c r="B34" s="87">
        <v>357581.45</v>
      </c>
      <c r="C34" s="87">
        <v>505248.58</v>
      </c>
      <c r="D34" s="87">
        <v>417046.14</v>
      </c>
      <c r="E34" s="24">
        <v>463184.55</v>
      </c>
      <c r="F34" s="24">
        <v>488166.8</v>
      </c>
      <c r="G34" s="24">
        <v>476795.44</v>
      </c>
      <c r="H34" s="87">
        <v>473518.66</v>
      </c>
      <c r="I34" s="87">
        <v>482185</v>
      </c>
      <c r="J34" s="87">
        <v>555232</v>
      </c>
      <c r="K34" s="88">
        <v>512263</v>
      </c>
      <c r="L34" s="123">
        <v>550659.51</v>
      </c>
      <c r="M34" s="141">
        <v>582588</v>
      </c>
      <c r="N34" s="3">
        <f>'FY22 Lect By Div'!D33</f>
        <v>568973.57999999996</v>
      </c>
    </row>
    <row r="35" spans="1:14" x14ac:dyDescent="0.25">
      <c r="A35" s="174" t="s">
        <v>216</v>
      </c>
      <c r="B35" s="87"/>
      <c r="C35" s="87"/>
      <c r="D35" s="87"/>
      <c r="E35" s="24"/>
      <c r="F35" s="24"/>
      <c r="G35" s="24"/>
      <c r="H35" s="87"/>
      <c r="I35" s="87"/>
      <c r="J35" s="87"/>
      <c r="K35" s="88"/>
      <c r="L35" s="123"/>
      <c r="M35" s="141"/>
      <c r="N35" s="3">
        <f>'FY22 Lect By Div'!E33</f>
        <v>25354.21</v>
      </c>
    </row>
    <row r="36" spans="1:14" x14ac:dyDescent="0.25">
      <c r="A36" s="6" t="s">
        <v>48</v>
      </c>
      <c r="B36" s="89">
        <f t="shared" ref="B36:M36" si="2">SUM(B32:B35)</f>
        <v>2423154.25</v>
      </c>
      <c r="C36" s="89">
        <f t="shared" si="2"/>
        <v>2956429.6100000003</v>
      </c>
      <c r="D36" s="89">
        <f t="shared" si="2"/>
        <v>2800269.8800000004</v>
      </c>
      <c r="E36" s="89">
        <f t="shared" si="2"/>
        <v>2865224.19</v>
      </c>
      <c r="F36" s="89">
        <f t="shared" si="2"/>
        <v>3066389.4099999997</v>
      </c>
      <c r="G36" s="89">
        <f t="shared" si="2"/>
        <v>3058676.02</v>
      </c>
      <c r="H36" s="89">
        <f t="shared" si="2"/>
        <v>3152109.99</v>
      </c>
      <c r="I36" s="89">
        <f t="shared" si="2"/>
        <v>3209765.46</v>
      </c>
      <c r="J36" s="89">
        <f t="shared" si="2"/>
        <v>3305017.6</v>
      </c>
      <c r="K36" s="89">
        <f t="shared" si="2"/>
        <v>3211348.12</v>
      </c>
      <c r="L36" s="89">
        <f t="shared" si="2"/>
        <v>3443482.3499999996</v>
      </c>
      <c r="M36" s="89">
        <f t="shared" si="2"/>
        <v>2902190</v>
      </c>
      <c r="N36" s="89">
        <f>SUM(N32:N35)</f>
        <v>3046132.43</v>
      </c>
    </row>
    <row r="37" spans="1:14" x14ac:dyDescent="0.25">
      <c r="A37" s="4"/>
      <c r="B37" s="18"/>
      <c r="C37" s="18"/>
      <c r="D37" s="18"/>
      <c r="E37" s="19"/>
      <c r="F37" s="19"/>
      <c r="G37" s="19"/>
      <c r="H37" s="18"/>
      <c r="I37" s="18"/>
      <c r="J37" s="18"/>
      <c r="K37" s="70"/>
      <c r="L37" s="3"/>
      <c r="M37" s="1"/>
      <c r="N37" s="1"/>
    </row>
    <row r="38" spans="1:14" ht="16.5" thickBot="1" x14ac:dyDescent="0.3">
      <c r="A38" s="4" t="s">
        <v>51</v>
      </c>
      <c r="B38" s="20">
        <f t="shared" ref="B38:N38" si="3">B30+B36</f>
        <v>8279927.6400000006</v>
      </c>
      <c r="C38" s="20">
        <f t="shared" si="3"/>
        <v>9338234.129999999</v>
      </c>
      <c r="D38" s="20">
        <f t="shared" si="3"/>
        <v>9378456.7700000014</v>
      </c>
      <c r="E38" s="20">
        <f t="shared" si="3"/>
        <v>9374826.6600000001</v>
      </c>
      <c r="F38" s="20">
        <f t="shared" si="3"/>
        <v>9185400.9700000007</v>
      </c>
      <c r="G38" s="20">
        <f t="shared" si="3"/>
        <v>9626327.0299999993</v>
      </c>
      <c r="H38" s="20">
        <f t="shared" si="3"/>
        <v>10239959.25</v>
      </c>
      <c r="I38" s="20">
        <f t="shared" si="3"/>
        <v>9966652.6799999997</v>
      </c>
      <c r="J38" s="20">
        <f t="shared" si="3"/>
        <v>10713200.08</v>
      </c>
      <c r="K38" s="20">
        <f t="shared" si="3"/>
        <v>11299273.210000001</v>
      </c>
      <c r="L38" s="20">
        <f t="shared" si="3"/>
        <v>11814146.35</v>
      </c>
      <c r="M38" s="20">
        <f t="shared" si="3"/>
        <v>10318908.08</v>
      </c>
      <c r="N38" s="20">
        <f t="shared" si="3"/>
        <v>10752167.68</v>
      </c>
    </row>
    <row r="39" spans="1:14" ht="16.5" thickTop="1" x14ac:dyDescent="0.25">
      <c r="A39" s="4"/>
      <c r="B39" s="13"/>
      <c r="C39" s="13"/>
      <c r="D39" s="13"/>
      <c r="E39" s="13"/>
      <c r="F39" s="13"/>
      <c r="G39" s="13"/>
      <c r="H39" s="13"/>
      <c r="I39" s="13"/>
      <c r="J39" s="13"/>
      <c r="K39" s="70"/>
      <c r="L39" s="3"/>
      <c r="M39" s="1"/>
      <c r="N39" s="1"/>
    </row>
    <row r="40" spans="1:14" x14ac:dyDescent="0.25">
      <c r="A40" s="4"/>
      <c r="B40" s="18"/>
      <c r="C40" s="18"/>
      <c r="D40" s="18"/>
      <c r="E40" s="19"/>
      <c r="F40" s="19"/>
      <c r="G40" s="19"/>
      <c r="H40" s="19"/>
      <c r="I40" s="18"/>
      <c r="J40" s="18"/>
      <c r="K40" s="70"/>
      <c r="L40" s="3"/>
      <c r="M40" s="1"/>
      <c r="N40" s="1"/>
    </row>
    <row r="41" spans="1:14" ht="16.5" thickBot="1" x14ac:dyDescent="0.3">
      <c r="A41" s="7" t="s">
        <v>52</v>
      </c>
      <c r="B41" s="12">
        <f t="shared" ref="B41:M41" si="4">B23-B38</f>
        <v>377039.3599999994</v>
      </c>
      <c r="C41" s="12">
        <f t="shared" si="4"/>
        <v>-680767.12999999896</v>
      </c>
      <c r="D41" s="12">
        <f t="shared" si="4"/>
        <v>-229629.77000000142</v>
      </c>
      <c r="E41" s="12">
        <f t="shared" si="4"/>
        <v>-225999.66000000015</v>
      </c>
      <c r="F41" s="12">
        <f t="shared" si="4"/>
        <v>-281933.97000000067</v>
      </c>
      <c r="G41" s="12">
        <f t="shared" si="4"/>
        <v>-133860.02999999933</v>
      </c>
      <c r="H41" s="12">
        <f t="shared" si="4"/>
        <v>-319202.25</v>
      </c>
      <c r="I41" s="12">
        <f t="shared" si="4"/>
        <v>-198892.6799999997</v>
      </c>
      <c r="J41" s="12">
        <f t="shared" si="4"/>
        <v>-340872.08000000007</v>
      </c>
      <c r="K41" s="12">
        <f t="shared" si="4"/>
        <v>-1097489.2100000009</v>
      </c>
      <c r="L41" s="12">
        <f t="shared" si="4"/>
        <v>-729774.34999999963</v>
      </c>
      <c r="M41" s="12">
        <f t="shared" si="4"/>
        <v>112975.91999999993</v>
      </c>
      <c r="N41" s="12">
        <f>N23-N38-1</f>
        <v>108415.76000000164</v>
      </c>
    </row>
    <row r="42" spans="1:14" ht="16.5" thickTop="1" x14ac:dyDescent="0.25">
      <c r="A42" s="8"/>
      <c r="B42" s="14"/>
      <c r="C42" s="14"/>
      <c r="D42" s="14"/>
      <c r="E42" s="15"/>
      <c r="F42" s="15"/>
      <c r="G42" s="15"/>
      <c r="H42" s="14"/>
      <c r="I42" s="14"/>
      <c r="J42" s="14"/>
      <c r="K42" s="70"/>
      <c r="L42" s="3"/>
      <c r="M42" s="1"/>
      <c r="N42" s="1"/>
    </row>
    <row r="43" spans="1:14" s="32" customFormat="1" x14ac:dyDescent="0.25">
      <c r="A43" s="118" t="s">
        <v>53</v>
      </c>
      <c r="B43" s="119">
        <v>25610.49</v>
      </c>
      <c r="C43" s="119">
        <v>6992.13</v>
      </c>
      <c r="D43" s="119">
        <v>20513</v>
      </c>
      <c r="E43" s="119">
        <v>31825.89</v>
      </c>
      <c r="F43" s="119">
        <v>25734</v>
      </c>
      <c r="G43" s="119">
        <v>35237</v>
      </c>
      <c r="H43" s="119">
        <v>20425.810000000001</v>
      </c>
      <c r="I43" s="119">
        <v>0</v>
      </c>
      <c r="J43" s="119">
        <v>0</v>
      </c>
      <c r="K43" s="120">
        <v>0</v>
      </c>
      <c r="L43" s="116">
        <v>0</v>
      </c>
      <c r="M43" s="116">
        <f>'FY22 Lec By School'!G109</f>
        <v>0</v>
      </c>
      <c r="N43" s="116">
        <f>'FY22 Lec By School'!H109</f>
        <v>0</v>
      </c>
    </row>
    <row r="44" spans="1:14" s="32" customFormat="1" x14ac:dyDescent="0.25">
      <c r="A44" s="118" t="s">
        <v>54</v>
      </c>
      <c r="B44" s="17">
        <v>36995.14</v>
      </c>
      <c r="C44" s="17">
        <v>42664.35</v>
      </c>
      <c r="D44" s="17">
        <v>57275.65</v>
      </c>
      <c r="E44" s="17">
        <v>66123.72</v>
      </c>
      <c r="F44" s="17">
        <v>52894</v>
      </c>
      <c r="G44" s="17">
        <v>45951.3</v>
      </c>
      <c r="H44" s="17">
        <v>50863.5</v>
      </c>
      <c r="I44" s="17">
        <v>52666.8</v>
      </c>
      <c r="J44" s="17">
        <v>53936.6</v>
      </c>
      <c r="K44" s="121">
        <v>21891</v>
      </c>
      <c r="L44" s="102">
        <v>0</v>
      </c>
      <c r="M44" s="53">
        <f>'FY22 Lec By School'!G110</f>
        <v>0</v>
      </c>
      <c r="N44" s="53">
        <f>'FY22 Lec By School'!H110</f>
        <v>0</v>
      </c>
    </row>
    <row r="45" spans="1:14" x14ac:dyDescent="0.25">
      <c r="A45" s="9" t="s">
        <v>55</v>
      </c>
      <c r="B45" s="13">
        <f>SUM(B43:B44)</f>
        <v>62605.630000000005</v>
      </c>
      <c r="C45" s="13">
        <f t="shared" ref="C45:M45" si="5">SUM(C43:C44)</f>
        <v>49656.479999999996</v>
      </c>
      <c r="D45" s="13">
        <f t="shared" si="5"/>
        <v>77788.649999999994</v>
      </c>
      <c r="E45" s="13">
        <f t="shared" si="5"/>
        <v>97949.61</v>
      </c>
      <c r="F45" s="11">
        <f t="shared" si="5"/>
        <v>78628</v>
      </c>
      <c r="G45" s="11">
        <f t="shared" si="5"/>
        <v>81188.3</v>
      </c>
      <c r="H45" s="13">
        <f t="shared" si="5"/>
        <v>71289.31</v>
      </c>
      <c r="I45" s="13">
        <f t="shared" si="5"/>
        <v>52666.8</v>
      </c>
      <c r="J45" s="13">
        <f t="shared" si="5"/>
        <v>53936.6</v>
      </c>
      <c r="K45" s="13">
        <f t="shared" si="5"/>
        <v>21891</v>
      </c>
      <c r="L45" s="13">
        <f t="shared" si="5"/>
        <v>0</v>
      </c>
      <c r="M45" s="89">
        <f t="shared" si="5"/>
        <v>0</v>
      </c>
      <c r="N45" s="89">
        <f t="shared" ref="N45" si="6">SUM(N43:N44)</f>
        <v>0</v>
      </c>
    </row>
    <row r="46" spans="1:14" x14ac:dyDescent="0.25">
      <c r="A46" s="8"/>
      <c r="B46" s="14"/>
      <c r="C46" s="14"/>
      <c r="D46" s="14"/>
      <c r="E46" s="14"/>
      <c r="F46" s="14"/>
      <c r="G46" s="14"/>
      <c r="H46" s="14"/>
      <c r="I46" s="14"/>
      <c r="J46" s="14"/>
      <c r="K46" s="70"/>
      <c r="L46" s="3"/>
      <c r="M46" s="1"/>
      <c r="N46" s="1"/>
    </row>
    <row r="47" spans="1:14" ht="16.5" thickBot="1" x14ac:dyDescent="0.3">
      <c r="A47" s="7" t="s">
        <v>56</v>
      </c>
      <c r="B47" s="21">
        <f>B38+B45</f>
        <v>8342533.2700000005</v>
      </c>
      <c r="C47" s="21">
        <f>C38+C45</f>
        <v>9387890.6099999994</v>
      </c>
      <c r="D47" s="21">
        <f>D38+D45</f>
        <v>9456245.4200000018</v>
      </c>
      <c r="E47" s="21">
        <f t="shared" ref="E47:M47" si="7">E38+E45</f>
        <v>9472776.2699999996</v>
      </c>
      <c r="F47" s="21">
        <f t="shared" si="7"/>
        <v>9264028.9700000007</v>
      </c>
      <c r="G47" s="21">
        <f t="shared" si="7"/>
        <v>9707515.3300000001</v>
      </c>
      <c r="H47" s="21">
        <f t="shared" si="7"/>
        <v>10311248.560000001</v>
      </c>
      <c r="I47" s="21">
        <f t="shared" si="7"/>
        <v>10019319.48</v>
      </c>
      <c r="J47" s="21">
        <f t="shared" si="7"/>
        <v>10767136.68</v>
      </c>
      <c r="K47" s="21">
        <f t="shared" si="7"/>
        <v>11321164.210000001</v>
      </c>
      <c r="L47" s="21">
        <f t="shared" si="7"/>
        <v>11814146.35</v>
      </c>
      <c r="M47" s="21">
        <f t="shared" si="7"/>
        <v>10318908.08</v>
      </c>
      <c r="N47" s="21">
        <f t="shared" ref="N47" si="8">N38+N45</f>
        <v>10752167.68</v>
      </c>
    </row>
    <row r="48" spans="1:14" ht="16.5" thickTop="1" x14ac:dyDescent="0.25">
      <c r="A48" s="8"/>
      <c r="B48" s="14"/>
      <c r="C48" s="14"/>
      <c r="D48" s="14"/>
      <c r="E48" s="14"/>
      <c r="F48" s="14"/>
      <c r="G48" s="14"/>
      <c r="H48" s="14"/>
      <c r="I48" s="14"/>
      <c r="J48" s="14"/>
      <c r="K48" s="70"/>
      <c r="L48" s="3"/>
      <c r="M48" s="1"/>
      <c r="N48" s="1"/>
    </row>
    <row r="49" spans="1:14" x14ac:dyDescent="0.25">
      <c r="A49" s="8" t="s">
        <v>57</v>
      </c>
      <c r="B49" s="14">
        <v>57116.31</v>
      </c>
      <c r="C49" s="14">
        <v>40169.800000000003</v>
      </c>
      <c r="D49" s="14">
        <v>39647.699999999997</v>
      </c>
      <c r="E49" s="14">
        <v>43596.84</v>
      </c>
      <c r="F49" s="14">
        <v>53136</v>
      </c>
      <c r="G49" s="14">
        <v>47474.02</v>
      </c>
      <c r="H49" s="14">
        <v>61296.9</v>
      </c>
      <c r="I49" s="14">
        <v>107384.98</v>
      </c>
      <c r="J49" s="14">
        <v>41474.42</v>
      </c>
      <c r="K49" s="70">
        <v>0</v>
      </c>
      <c r="L49" s="3">
        <v>0</v>
      </c>
      <c r="M49" s="1"/>
      <c r="N49" s="1"/>
    </row>
    <row r="50" spans="1:14" x14ac:dyDescent="0.25">
      <c r="A50" s="167"/>
      <c r="B50" s="168"/>
      <c r="C50" s="168"/>
      <c r="D50" s="168"/>
      <c r="E50" s="168"/>
      <c r="F50" s="168"/>
      <c r="G50" s="168"/>
      <c r="H50" s="168"/>
      <c r="I50" s="168"/>
      <c r="J50" s="168"/>
      <c r="K50" s="169"/>
      <c r="L50" s="96"/>
    </row>
    <row r="51" spans="1:14" ht="16.5" thickBot="1" x14ac:dyDescent="0.3">
      <c r="A51" s="9" t="s">
        <v>58</v>
      </c>
      <c r="B51" s="20">
        <f t="shared" ref="B51:L51" si="9">SUM(B47,B49)</f>
        <v>8399649.5800000001</v>
      </c>
      <c r="C51" s="20">
        <f t="shared" si="9"/>
        <v>9428060.4100000001</v>
      </c>
      <c r="D51" s="20">
        <f t="shared" si="9"/>
        <v>9495893.120000001</v>
      </c>
      <c r="E51" s="20">
        <f t="shared" si="9"/>
        <v>9516373.1099999994</v>
      </c>
      <c r="F51" s="20">
        <f t="shared" si="9"/>
        <v>9317164.9700000007</v>
      </c>
      <c r="G51" s="20">
        <f t="shared" si="9"/>
        <v>9754989.3499999996</v>
      </c>
      <c r="H51" s="20">
        <f t="shared" si="9"/>
        <v>10372545.460000001</v>
      </c>
      <c r="I51" s="20">
        <f t="shared" si="9"/>
        <v>10126704.460000001</v>
      </c>
      <c r="J51" s="20">
        <f t="shared" si="9"/>
        <v>10808611.1</v>
      </c>
      <c r="K51" s="20">
        <f t="shared" si="9"/>
        <v>11321164.210000001</v>
      </c>
      <c r="L51" s="20">
        <f t="shared" si="9"/>
        <v>11814146.35</v>
      </c>
      <c r="M51" s="20">
        <f>SUM(M47,M49)+1</f>
        <v>10318909.08</v>
      </c>
      <c r="N51" s="20">
        <f t="shared" ref="N51" si="10">SUM(N47,N49)</f>
        <v>10752167.68</v>
      </c>
    </row>
    <row r="52" spans="1:14" ht="16.5" thickTop="1" x14ac:dyDescent="0.25"/>
    <row r="54" spans="1:14" x14ac:dyDescent="0.25">
      <c r="A54" s="28" t="s">
        <v>59</v>
      </c>
    </row>
    <row r="55" spans="1:14" ht="6" customHeight="1" x14ac:dyDescent="0.25"/>
    <row r="56" spans="1:14" x14ac:dyDescent="0.25">
      <c r="A56" s="28" t="s">
        <v>225</v>
      </c>
    </row>
    <row r="57" spans="1:14" x14ac:dyDescent="0.25">
      <c r="A57" s="28" t="s">
        <v>60</v>
      </c>
    </row>
    <row r="58" spans="1:14" x14ac:dyDescent="0.25">
      <c r="A58" s="28" t="s">
        <v>61</v>
      </c>
    </row>
    <row r="61" spans="1:14" x14ac:dyDescent="0.25">
      <c r="A61" s="28" t="s">
        <v>211</v>
      </c>
    </row>
  </sheetData>
  <mergeCells count="3">
    <mergeCell ref="A1:N1"/>
    <mergeCell ref="A2:N2"/>
    <mergeCell ref="A3:N3"/>
  </mergeCells>
  <phoneticPr fontId="5" type="noConversion"/>
  <printOptions horizontalCentered="1" gridLines="1"/>
  <pageMargins left="0" right="0" top="0.5" bottom="0.5" header="0.3" footer="0.3"/>
  <pageSetup paperSize="5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0"/>
  <sheetViews>
    <sheetView zoomScaleNormal="100" workbookViewId="0">
      <selection activeCell="C16" sqref="C1:C1048576"/>
    </sheetView>
  </sheetViews>
  <sheetFormatPr defaultColWidth="9.140625" defaultRowHeight="15.75" x14ac:dyDescent="0.25"/>
  <cols>
    <col min="1" max="1" width="68.140625" style="28" customWidth="1"/>
    <col min="2" max="2" width="15.42578125" style="28" bestFit="1" customWidth="1"/>
    <col min="3" max="3" width="15.42578125" style="28" hidden="1" customWidth="1"/>
    <col min="4" max="5" width="15.140625" style="28" customWidth="1"/>
    <col min="6" max="6" width="19.42578125" style="28" bestFit="1" customWidth="1"/>
    <col min="7" max="7" width="1.42578125" style="28" customWidth="1"/>
    <col min="8" max="16384" width="9.140625" style="28"/>
  </cols>
  <sheetData>
    <row r="1" spans="1:16" x14ac:dyDescent="0.25">
      <c r="A1" s="176" t="s">
        <v>212</v>
      </c>
      <c r="B1" s="176"/>
      <c r="C1" s="176"/>
      <c r="D1" s="176"/>
      <c r="E1" s="176"/>
      <c r="F1" s="176"/>
      <c r="G1" s="176"/>
    </row>
    <row r="2" spans="1:16" x14ac:dyDescent="0.25">
      <c r="A2" s="176" t="s">
        <v>222</v>
      </c>
      <c r="B2" s="176"/>
      <c r="C2" s="176"/>
      <c r="D2" s="176"/>
      <c r="E2" s="176"/>
      <c r="F2" s="176"/>
      <c r="G2" s="176"/>
    </row>
    <row r="3" spans="1:16" x14ac:dyDescent="0.25">
      <c r="A3" s="177" t="s">
        <v>226</v>
      </c>
      <c r="B3" s="177"/>
      <c r="C3" s="177"/>
      <c r="D3" s="177"/>
      <c r="E3" s="177"/>
      <c r="F3" s="177"/>
      <c r="G3" s="177"/>
    </row>
    <row r="4" spans="1:16" x14ac:dyDescent="0.25">
      <c r="F4" s="29" t="s">
        <v>207</v>
      </c>
    </row>
    <row r="5" spans="1:16" x14ac:dyDescent="0.25">
      <c r="A5" s="4" t="s">
        <v>32</v>
      </c>
      <c r="B5" s="11"/>
      <c r="C5" s="11"/>
      <c r="D5" s="1"/>
      <c r="E5" s="1"/>
      <c r="F5" s="158">
        <v>7229902</v>
      </c>
    </row>
    <row r="6" spans="1:16" x14ac:dyDescent="0.25">
      <c r="A6" s="4" t="s">
        <v>34</v>
      </c>
      <c r="B6" s="11"/>
      <c r="C6" s="11"/>
      <c r="D6" s="11"/>
      <c r="E6" s="11"/>
      <c r="F6" s="159"/>
      <c r="G6" s="11"/>
      <c r="H6" s="11"/>
      <c r="I6" s="11"/>
      <c r="J6" s="11"/>
      <c r="K6" s="11"/>
      <c r="L6" s="11"/>
      <c r="M6" s="91"/>
      <c r="N6" s="100"/>
      <c r="P6" s="1"/>
    </row>
    <row r="7" spans="1:16" x14ac:dyDescent="0.25">
      <c r="A7" s="4" t="s">
        <v>35</v>
      </c>
      <c r="B7" s="11"/>
      <c r="C7" s="11"/>
      <c r="D7" s="1"/>
      <c r="E7" s="1"/>
      <c r="F7" s="160">
        <v>334324</v>
      </c>
    </row>
    <row r="8" spans="1:16" x14ac:dyDescent="0.25">
      <c r="A8" s="4" t="s">
        <v>36</v>
      </c>
      <c r="B8" s="11"/>
      <c r="C8" s="11"/>
      <c r="D8" s="1"/>
      <c r="E8" s="1"/>
      <c r="F8" s="160">
        <v>0</v>
      </c>
    </row>
    <row r="9" spans="1:16" x14ac:dyDescent="0.25">
      <c r="A9" s="4" t="s">
        <v>37</v>
      </c>
      <c r="B9" s="11"/>
      <c r="C9" s="11"/>
      <c r="D9" s="1"/>
      <c r="E9" s="1"/>
      <c r="F9" s="160">
        <v>0</v>
      </c>
      <c r="G9" s="96"/>
    </row>
    <row r="10" spans="1:16" ht="5.0999999999999996" customHeight="1" x14ac:dyDescent="0.25">
      <c r="A10" s="4"/>
      <c r="B10" s="11"/>
      <c r="C10" s="11"/>
      <c r="D10" s="1"/>
      <c r="E10" s="1"/>
      <c r="F10" s="160"/>
      <c r="G10" s="96"/>
    </row>
    <row r="11" spans="1:16" x14ac:dyDescent="0.25">
      <c r="A11" s="4" t="s">
        <v>38</v>
      </c>
      <c r="B11" s="11"/>
      <c r="C11" s="11"/>
      <c r="D11" s="1"/>
      <c r="E11" s="1"/>
      <c r="F11" s="158">
        <v>3026758</v>
      </c>
    </row>
    <row r="12" spans="1:16" x14ac:dyDescent="0.25">
      <c r="A12" s="4" t="s">
        <v>39</v>
      </c>
      <c r="B12" s="11"/>
      <c r="C12" s="11"/>
      <c r="D12" s="1"/>
      <c r="E12" s="1"/>
      <c r="F12" s="159">
        <v>269600</v>
      </c>
      <c r="G12" s="1"/>
    </row>
    <row r="13" spans="1:16" x14ac:dyDescent="0.25">
      <c r="A13" s="4" t="s">
        <v>41</v>
      </c>
      <c r="B13" s="11"/>
      <c r="C13" s="11"/>
      <c r="D13" s="1"/>
      <c r="E13" s="1"/>
      <c r="F13" s="160">
        <v>0</v>
      </c>
    </row>
    <row r="14" spans="1:16" x14ac:dyDescent="0.25">
      <c r="A14" s="4" t="s">
        <v>62</v>
      </c>
      <c r="B14" s="11"/>
      <c r="C14" s="11"/>
      <c r="F14" s="158"/>
    </row>
    <row r="15" spans="1:16" x14ac:dyDescent="0.25">
      <c r="A15" s="4" t="s">
        <v>43</v>
      </c>
      <c r="B15" s="57"/>
      <c r="C15" s="57"/>
      <c r="D15" s="11"/>
      <c r="E15" s="11"/>
      <c r="F15" s="161"/>
      <c r="G15" s="111">
        <v>36000</v>
      </c>
    </row>
    <row r="16" spans="1:16" ht="16.5" thickBot="1" x14ac:dyDescent="0.3">
      <c r="A16" s="25" t="s">
        <v>44</v>
      </c>
      <c r="B16" s="12"/>
      <c r="C16" s="12"/>
      <c r="D16" s="22"/>
      <c r="E16" s="22"/>
      <c r="F16" s="12">
        <f>SUM(F5:F15)</f>
        <v>10860584</v>
      </c>
    </row>
    <row r="17" spans="1:7" ht="16.5" thickTop="1" x14ac:dyDescent="0.25">
      <c r="A17" s="4"/>
      <c r="B17" s="11"/>
      <c r="C17" s="11"/>
      <c r="D17" s="35"/>
      <c r="E17" s="35"/>
      <c r="F17" s="1"/>
    </row>
    <row r="18" spans="1:7" ht="63" x14ac:dyDescent="0.25">
      <c r="A18" s="1"/>
      <c r="B18" s="85" t="s">
        <v>208</v>
      </c>
      <c r="C18" s="77"/>
      <c r="D18" s="78" t="s">
        <v>209</v>
      </c>
      <c r="E18" s="163" t="s">
        <v>219</v>
      </c>
      <c r="F18" s="86" t="s">
        <v>63</v>
      </c>
    </row>
    <row r="19" spans="1:7" x14ac:dyDescent="0.25">
      <c r="A19" s="4" t="s">
        <v>64</v>
      </c>
      <c r="B19" s="84" t="s">
        <v>65</v>
      </c>
      <c r="C19" s="81"/>
      <c r="D19" s="82" t="s">
        <v>65</v>
      </c>
      <c r="E19" s="82" t="s">
        <v>65</v>
      </c>
      <c r="F19" s="83" t="s">
        <v>65</v>
      </c>
    </row>
    <row r="20" spans="1:7" x14ac:dyDescent="0.25">
      <c r="A20" s="1" t="s">
        <v>66</v>
      </c>
      <c r="B20" s="53">
        <f>'FY22 Lec By School'!C23</f>
        <v>0</v>
      </c>
      <c r="C20" s="53"/>
      <c r="D20" s="53">
        <f>'FY22 Lec By School'!E23</f>
        <v>0</v>
      </c>
      <c r="E20" s="53">
        <f>'FY22 Lec By School'!E24</f>
        <v>0</v>
      </c>
      <c r="F20" s="3">
        <f>B20+D20+E20</f>
        <v>0</v>
      </c>
    </row>
    <row r="21" spans="1:7" x14ac:dyDescent="0.25">
      <c r="A21" s="1" t="s">
        <v>67</v>
      </c>
      <c r="B21" s="53">
        <f>'FY22 Lec By School'!C50</f>
        <v>1258333.81</v>
      </c>
      <c r="C21" s="53"/>
      <c r="D21" s="53">
        <f>'FY22 Lec By School'!E50</f>
        <v>1162682.29</v>
      </c>
      <c r="E21" s="53">
        <f>'FY22 Lec By School'!F50</f>
        <v>110603.38999999998</v>
      </c>
      <c r="F21" s="3">
        <f t="shared" ref="F21:F25" si="0">B21+D21+E21</f>
        <v>2531619.4900000002</v>
      </c>
    </row>
    <row r="22" spans="1:7" x14ac:dyDescent="0.25">
      <c r="A22" s="1" t="s">
        <v>68</v>
      </c>
      <c r="B22" s="53">
        <f>'FY22 Lec By School'!C58</f>
        <v>154787.25</v>
      </c>
      <c r="C22" s="53"/>
      <c r="D22" s="53">
        <f>'FY22 Lec By School'!E58</f>
        <v>158091.12</v>
      </c>
      <c r="E22" s="53">
        <f>'FY22 Lec By School'!F58</f>
        <v>14910.04</v>
      </c>
      <c r="F22" s="3">
        <f t="shared" si="0"/>
        <v>327788.40999999997</v>
      </c>
    </row>
    <row r="23" spans="1:7" x14ac:dyDescent="0.25">
      <c r="A23" s="1" t="s">
        <v>69</v>
      </c>
      <c r="B23" s="53">
        <f>'FY22 Lec By School'!C69</f>
        <v>814398.35000000009</v>
      </c>
      <c r="C23" s="53"/>
      <c r="D23" s="53">
        <f>'FY22 Lec By School'!E69</f>
        <v>935689.24999999977</v>
      </c>
      <c r="E23" s="53">
        <f>'FY22 Lec By School'!F69</f>
        <v>81201.47</v>
      </c>
      <c r="F23" s="3">
        <f t="shared" si="0"/>
        <v>1831289.0699999998</v>
      </c>
    </row>
    <row r="24" spans="1:7" x14ac:dyDescent="0.25">
      <c r="A24" s="1" t="s">
        <v>70</v>
      </c>
      <c r="B24" s="53">
        <f>'FY22 Lec By School'!C86</f>
        <v>1352475.76</v>
      </c>
      <c r="C24" s="53"/>
      <c r="D24" s="53">
        <f>'FY22 Lec By School'!E86</f>
        <v>1311919.3700000001</v>
      </c>
      <c r="E24" s="53">
        <f>'FY22 Lec By School'!F86</f>
        <v>124875.62</v>
      </c>
      <c r="F24" s="3">
        <f t="shared" si="0"/>
        <v>2789270.75</v>
      </c>
    </row>
    <row r="25" spans="1:7" x14ac:dyDescent="0.25">
      <c r="A25" s="8" t="s">
        <v>221</v>
      </c>
      <c r="B25" s="53">
        <f>'FY22 Lec By School'!C89</f>
        <v>171641.33000000002</v>
      </c>
      <c r="C25" s="53"/>
      <c r="D25" s="53">
        <f>'FY22 Lec By School'!E89</f>
        <v>44720</v>
      </c>
      <c r="E25" s="53">
        <f>'FY22 Lec By School'!F89</f>
        <v>9706.2000000000007</v>
      </c>
      <c r="F25" s="3">
        <f t="shared" si="0"/>
        <v>226067.53000000003</v>
      </c>
    </row>
    <row r="26" spans="1:7" x14ac:dyDescent="0.25">
      <c r="A26" s="49" t="s">
        <v>71</v>
      </c>
      <c r="B26" s="30">
        <f>SUM(B20:B25)</f>
        <v>3751636.5</v>
      </c>
      <c r="C26" s="30"/>
      <c r="D26" s="30">
        <f>SUM(D20:D25)</f>
        <v>3613102.0300000003</v>
      </c>
      <c r="E26" s="30">
        <f>SUM(E20:E25)</f>
        <v>341296.72000000003</v>
      </c>
      <c r="F26" s="30">
        <f>SUM(F20:F25)</f>
        <v>7706035.2500000009</v>
      </c>
      <c r="G26" s="30">
        <f>SUM(G20:G25)</f>
        <v>0</v>
      </c>
    </row>
    <row r="27" spans="1:7" x14ac:dyDescent="0.25">
      <c r="A27" s="4"/>
      <c r="B27" s="11"/>
      <c r="C27" s="11"/>
      <c r="D27" s="11"/>
      <c r="E27" s="11"/>
      <c r="F27" s="11"/>
    </row>
    <row r="28" spans="1:7" x14ac:dyDescent="0.25">
      <c r="A28" s="4"/>
      <c r="B28" s="27"/>
      <c r="C28" s="27"/>
      <c r="D28" s="11"/>
      <c r="E28" s="11"/>
      <c r="F28" s="11"/>
    </row>
    <row r="29" spans="1:7" ht="47.25" x14ac:dyDescent="0.25">
      <c r="A29" s="4"/>
      <c r="B29" s="170" t="s">
        <v>205</v>
      </c>
      <c r="C29" s="171" t="s">
        <v>50</v>
      </c>
      <c r="D29" s="171" t="s">
        <v>18</v>
      </c>
      <c r="E29" s="172" t="s">
        <v>216</v>
      </c>
      <c r="F29" s="173" t="s">
        <v>83</v>
      </c>
    </row>
    <row r="30" spans="1:7" x14ac:dyDescent="0.25">
      <c r="A30" s="1" t="s">
        <v>72</v>
      </c>
      <c r="B30" s="24">
        <f>'FY22 Lec By School'!C101</f>
        <v>1113250.21</v>
      </c>
      <c r="C30" s="24">
        <f>'FY22 Lec By School'!D94+'FY22 Lec By School'!D95+'FY22 Lec By School'!D96</f>
        <v>1338554.4300000002</v>
      </c>
      <c r="D30" s="24">
        <f>'FY22 Lec By School'!E101</f>
        <v>568973.57999999996</v>
      </c>
      <c r="E30" s="24">
        <f>'FY22 Lec By School'!F101</f>
        <v>25354.21</v>
      </c>
      <c r="F30" s="24">
        <f>B30+D30+C30+E30</f>
        <v>3046132.43</v>
      </c>
    </row>
    <row r="31" spans="1:7" x14ac:dyDescent="0.25">
      <c r="A31" s="48" t="s">
        <v>73</v>
      </c>
      <c r="B31" s="24"/>
      <c r="C31" s="24">
        <f>'FY22 Lec By School'!D99</f>
        <v>0</v>
      </c>
      <c r="D31" s="24"/>
      <c r="E31" s="32"/>
      <c r="F31" s="24">
        <f t="shared" ref="F31:F32" si="1">B31+D31+C31</f>
        <v>0</v>
      </c>
      <c r="G31" s="54"/>
    </row>
    <row r="32" spans="1:7" x14ac:dyDescent="0.25">
      <c r="A32" s="48" t="s">
        <v>217</v>
      </c>
      <c r="B32" s="24"/>
      <c r="C32" s="24"/>
      <c r="D32" s="24"/>
      <c r="E32" s="24"/>
      <c r="F32" s="24">
        <f t="shared" si="1"/>
        <v>0</v>
      </c>
      <c r="G32" s="54"/>
    </row>
    <row r="33" spans="1:7" x14ac:dyDescent="0.25">
      <c r="A33" s="55" t="s">
        <v>74</v>
      </c>
      <c r="B33" s="30">
        <f t="shared" ref="B33:G33" si="2">SUM(B30:B31)</f>
        <v>1113250.21</v>
      </c>
      <c r="C33" s="30">
        <f t="shared" si="2"/>
        <v>1338554.4300000002</v>
      </c>
      <c r="D33" s="30">
        <f t="shared" si="2"/>
        <v>568973.57999999996</v>
      </c>
      <c r="E33" s="30">
        <f t="shared" si="2"/>
        <v>25354.21</v>
      </c>
      <c r="F33" s="30">
        <f t="shared" si="2"/>
        <v>3046132.43</v>
      </c>
      <c r="G33" s="30">
        <f t="shared" si="2"/>
        <v>0</v>
      </c>
    </row>
    <row r="34" spans="1:7" x14ac:dyDescent="0.25">
      <c r="A34" s="48"/>
      <c r="B34" s="11"/>
      <c r="C34" s="11"/>
      <c r="D34" s="11"/>
      <c r="E34" s="11"/>
      <c r="F34" s="11"/>
      <c r="G34" s="54"/>
    </row>
    <row r="35" spans="1:7" x14ac:dyDescent="0.25">
      <c r="A35" s="4"/>
      <c r="B35" s="11"/>
      <c r="C35" s="11"/>
      <c r="D35" s="11"/>
      <c r="E35" s="11"/>
      <c r="F35" s="11"/>
    </row>
    <row r="36" spans="1:7" ht="16.5" thickBot="1" x14ac:dyDescent="0.3">
      <c r="A36" s="47" t="s">
        <v>75</v>
      </c>
      <c r="B36" s="12">
        <f t="shared" ref="B36:G36" si="3">B26+B33</f>
        <v>4864886.71</v>
      </c>
      <c r="C36" s="12">
        <f t="shared" si="3"/>
        <v>1338554.4300000002</v>
      </c>
      <c r="D36" s="12">
        <f t="shared" si="3"/>
        <v>4182075.6100000003</v>
      </c>
      <c r="E36" s="12">
        <f t="shared" si="3"/>
        <v>366650.93000000005</v>
      </c>
      <c r="F36" s="12">
        <f t="shared" si="3"/>
        <v>10752167.680000002</v>
      </c>
      <c r="G36" s="12">
        <f t="shared" si="3"/>
        <v>0</v>
      </c>
    </row>
    <row r="37" spans="1:7" ht="16.5" thickTop="1" x14ac:dyDescent="0.25">
      <c r="A37" s="4"/>
      <c r="B37" s="11"/>
      <c r="C37" s="11"/>
      <c r="D37" s="11"/>
      <c r="E37" s="11"/>
      <c r="F37" s="11"/>
    </row>
    <row r="38" spans="1:7" ht="16.5" thickBot="1" x14ac:dyDescent="0.3">
      <c r="A38" s="31" t="s">
        <v>52</v>
      </c>
      <c r="B38" s="21"/>
      <c r="C38" s="21"/>
      <c r="D38" s="31"/>
      <c r="E38" s="31"/>
      <c r="F38" s="39">
        <f>F16-F36</f>
        <v>108416.31999999844</v>
      </c>
      <c r="G38" s="39">
        <f>G16-G36</f>
        <v>0</v>
      </c>
    </row>
    <row r="39" spans="1:7" ht="16.5" thickTop="1" x14ac:dyDescent="0.25">
      <c r="A39" s="4"/>
      <c r="B39" s="11"/>
      <c r="C39" s="11"/>
      <c r="D39" s="11"/>
      <c r="E39" s="11"/>
      <c r="F39" s="11"/>
    </row>
    <row r="40" spans="1:7" x14ac:dyDescent="0.25">
      <c r="A40" s="63" t="s">
        <v>76</v>
      </c>
      <c r="B40" s="117"/>
      <c r="C40" s="117"/>
      <c r="D40" s="11"/>
      <c r="E40" s="11"/>
      <c r="F40" s="11">
        <f>'FY22 Lec By School'!G109</f>
        <v>0</v>
      </c>
    </row>
    <row r="41" spans="1:7" x14ac:dyDescent="0.25">
      <c r="A41" s="63" t="s">
        <v>77</v>
      </c>
      <c r="B41" s="11"/>
      <c r="C41" s="11"/>
      <c r="D41" s="11"/>
      <c r="E41" s="11"/>
      <c r="F41" s="11">
        <f>'FY22 Lec By School'!G110</f>
        <v>0</v>
      </c>
    </row>
    <row r="42" spans="1:7" ht="16.5" thickBot="1" x14ac:dyDescent="0.3">
      <c r="A42" s="59" t="s">
        <v>78</v>
      </c>
      <c r="B42" s="60"/>
      <c r="C42" s="60"/>
      <c r="D42" s="60"/>
      <c r="E42" s="60"/>
      <c r="F42" s="60">
        <f>SUM(F40:F41)</f>
        <v>0</v>
      </c>
      <c r="G42" s="60">
        <f t="shared" ref="G42" si="4">SUM(G40:G41)</f>
        <v>0</v>
      </c>
    </row>
    <row r="43" spans="1:7" x14ac:dyDescent="0.25">
      <c r="A43" s="4"/>
      <c r="B43" s="11"/>
      <c r="C43" s="11"/>
      <c r="D43" s="11"/>
      <c r="E43" s="11"/>
      <c r="F43" s="11"/>
    </row>
    <row r="44" spans="1:7" x14ac:dyDescent="0.25">
      <c r="A44" s="4"/>
      <c r="B44" s="11"/>
      <c r="C44" s="11"/>
      <c r="D44" s="11"/>
      <c r="E44" s="11"/>
      <c r="F44" s="11"/>
    </row>
    <row r="45" spans="1:7" s="32" customFormat="1" ht="16.5" thickBot="1" x14ac:dyDescent="0.3">
      <c r="A45" s="52" t="s">
        <v>79</v>
      </c>
      <c r="B45" s="21"/>
      <c r="C45" s="21"/>
      <c r="D45" s="21"/>
      <c r="E45" s="21"/>
      <c r="F45" s="21">
        <f>F36+F42</f>
        <v>10752167.680000002</v>
      </c>
      <c r="G45" s="21">
        <f t="shared" ref="G45" si="5">G36+G42</f>
        <v>0</v>
      </c>
    </row>
    <row r="46" spans="1:7" ht="16.5" thickTop="1" x14ac:dyDescent="0.25">
      <c r="A46" s="4"/>
      <c r="B46" s="11"/>
      <c r="C46" s="11"/>
      <c r="D46" s="11"/>
      <c r="E46" s="11"/>
      <c r="F46" s="11"/>
    </row>
    <row r="47" spans="1:7" x14ac:dyDescent="0.25">
      <c r="A47" s="28" t="s">
        <v>80</v>
      </c>
      <c r="B47" s="11"/>
      <c r="C47" s="11"/>
      <c r="D47" s="11"/>
      <c r="E47" s="11"/>
      <c r="F47" s="11"/>
    </row>
    <row r="48" spans="1:7" x14ac:dyDescent="0.25">
      <c r="D48" s="32"/>
      <c r="E48" s="32"/>
      <c r="F48" s="116"/>
    </row>
    <row r="50" spans="1:3" x14ac:dyDescent="0.25">
      <c r="A50" s="32" t="s">
        <v>211</v>
      </c>
      <c r="B50" s="32"/>
      <c r="C50" s="32"/>
    </row>
  </sheetData>
  <mergeCells count="3">
    <mergeCell ref="A1:G1"/>
    <mergeCell ref="A2:G2"/>
    <mergeCell ref="A3:G3"/>
  </mergeCells>
  <printOptions horizontalCentered="1" gridLines="1"/>
  <pageMargins left="0" right="0" top="0" bottom="0" header="0.3" footer="0.3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20"/>
  <sheetViews>
    <sheetView zoomScaleNormal="100" workbookViewId="0">
      <selection activeCell="C121" sqref="C121"/>
    </sheetView>
  </sheetViews>
  <sheetFormatPr defaultColWidth="9.140625" defaultRowHeight="15.75" x14ac:dyDescent="0.25"/>
  <cols>
    <col min="1" max="1" width="64.5703125" style="28" customWidth="1"/>
    <col min="2" max="2" width="9.7109375" style="36" customWidth="1"/>
    <col min="3" max="3" width="16.42578125" style="28" bestFit="1" customWidth="1"/>
    <col min="4" max="4" width="16.42578125" style="28" hidden="1" customWidth="1"/>
    <col min="5" max="5" width="16.42578125" style="28" bestFit="1" customWidth="1"/>
    <col min="6" max="6" width="16.5703125" style="28" bestFit="1" customWidth="1"/>
    <col min="7" max="7" width="17.85546875" style="28" bestFit="1" customWidth="1"/>
    <col min="8" max="8" width="1.28515625" style="28" customWidth="1"/>
    <col min="9" max="10" width="9.140625" style="28"/>
    <col min="11" max="11" width="10.28515625" style="28" bestFit="1" customWidth="1"/>
    <col min="12" max="16384" width="9.140625" style="28"/>
  </cols>
  <sheetData>
    <row r="1" spans="1:8" x14ac:dyDescent="0.25">
      <c r="A1" s="176" t="s">
        <v>212</v>
      </c>
      <c r="B1" s="176"/>
      <c r="C1" s="176"/>
      <c r="D1" s="176"/>
      <c r="E1" s="176"/>
      <c r="F1" s="176"/>
      <c r="G1" s="176"/>
    </row>
    <row r="2" spans="1:8" x14ac:dyDescent="0.25">
      <c r="A2" s="176" t="s">
        <v>222</v>
      </c>
      <c r="B2" s="176"/>
      <c r="C2" s="176"/>
      <c r="D2" s="176"/>
      <c r="E2" s="176"/>
      <c r="F2" s="176"/>
      <c r="G2" s="176"/>
    </row>
    <row r="3" spans="1:8" x14ac:dyDescent="0.25">
      <c r="A3" s="177" t="s">
        <v>226</v>
      </c>
      <c r="B3" s="177"/>
      <c r="C3" s="177"/>
      <c r="D3" s="177"/>
      <c r="E3" s="177"/>
      <c r="F3" s="177"/>
      <c r="G3" s="177"/>
    </row>
    <row r="4" spans="1:8" x14ac:dyDescent="0.25">
      <c r="A4" s="57"/>
      <c r="B4" s="57"/>
      <c r="C4" s="143"/>
      <c r="D4" s="128"/>
      <c r="E4" s="57"/>
      <c r="F4" s="57"/>
    </row>
    <row r="5" spans="1:8" x14ac:dyDescent="0.25">
      <c r="A5" s="4" t="s">
        <v>32</v>
      </c>
      <c r="B5" s="57"/>
      <c r="C5" s="144"/>
      <c r="D5" s="129"/>
      <c r="E5" s="1"/>
      <c r="F5" s="1"/>
      <c r="G5" s="125">
        <v>7229902</v>
      </c>
    </row>
    <row r="6" spans="1:8" customFormat="1" x14ac:dyDescent="0.25">
      <c r="A6" s="4" t="s">
        <v>34</v>
      </c>
      <c r="B6" s="11"/>
      <c r="C6" s="144"/>
      <c r="D6" s="129"/>
      <c r="E6" s="28"/>
      <c r="F6" s="28"/>
      <c r="G6" s="126"/>
      <c r="H6" s="11"/>
    </row>
    <row r="7" spans="1:8" x14ac:dyDescent="0.25">
      <c r="A7" s="4" t="s">
        <v>35</v>
      </c>
      <c r="B7" s="57"/>
      <c r="C7" s="144"/>
      <c r="D7" s="129"/>
      <c r="E7" s="1"/>
      <c r="F7" s="1"/>
      <c r="G7" s="111">
        <v>334324</v>
      </c>
    </row>
    <row r="8" spans="1:8" x14ac:dyDescent="0.25">
      <c r="A8" s="65" t="s">
        <v>36</v>
      </c>
      <c r="B8" s="57"/>
      <c r="C8" s="144"/>
      <c r="D8" s="129"/>
      <c r="E8" s="1"/>
      <c r="F8" s="1"/>
      <c r="G8" s="111">
        <v>0</v>
      </c>
    </row>
    <row r="9" spans="1:8" x14ac:dyDescent="0.25">
      <c r="A9" s="4" t="s">
        <v>37</v>
      </c>
      <c r="B9" s="57"/>
      <c r="C9" s="144"/>
      <c r="D9" s="129"/>
      <c r="E9" s="1"/>
      <c r="F9" s="1"/>
      <c r="G9" s="111">
        <v>0</v>
      </c>
      <c r="H9" s="64"/>
    </row>
    <row r="10" spans="1:8" ht="3.6" customHeight="1" x14ac:dyDescent="0.25">
      <c r="A10" s="4"/>
      <c r="B10" s="57"/>
      <c r="C10" s="144"/>
      <c r="D10" s="129"/>
      <c r="E10" s="1"/>
      <c r="F10" s="1"/>
      <c r="G10" s="11"/>
    </row>
    <row r="11" spans="1:8" x14ac:dyDescent="0.25">
      <c r="A11" s="4" t="s">
        <v>38</v>
      </c>
      <c r="B11" s="57"/>
      <c r="C11" s="144"/>
      <c r="D11" s="129"/>
      <c r="E11" s="1"/>
      <c r="F11" s="1"/>
      <c r="G11" s="125">
        <v>3026758</v>
      </c>
    </row>
    <row r="12" spans="1:8" x14ac:dyDescent="0.25">
      <c r="A12" s="4" t="s">
        <v>39</v>
      </c>
      <c r="B12" s="57"/>
      <c r="C12" s="144"/>
      <c r="D12" s="129"/>
      <c r="E12" s="1"/>
      <c r="F12" s="1"/>
      <c r="G12" s="126">
        <v>269600</v>
      </c>
    </row>
    <row r="13" spans="1:8" x14ac:dyDescent="0.25">
      <c r="A13" s="4" t="s">
        <v>41</v>
      </c>
      <c r="B13" s="57"/>
      <c r="C13" s="144"/>
      <c r="D13" s="129"/>
      <c r="E13" s="1"/>
      <c r="F13" s="1"/>
      <c r="G13" s="111">
        <v>0</v>
      </c>
    </row>
    <row r="14" spans="1:8" x14ac:dyDescent="0.25">
      <c r="A14" s="4" t="s">
        <v>62</v>
      </c>
      <c r="B14" s="57"/>
      <c r="C14" s="144"/>
      <c r="D14" s="129"/>
      <c r="G14" s="127"/>
    </row>
    <row r="15" spans="1:8" x14ac:dyDescent="0.25">
      <c r="A15" s="4" t="s">
        <v>43</v>
      </c>
      <c r="B15" s="57"/>
      <c r="C15" s="144"/>
      <c r="D15" s="129"/>
      <c r="G15" s="127"/>
    </row>
    <row r="16" spans="1:8" ht="16.5" thickBot="1" x14ac:dyDescent="0.3">
      <c r="A16" s="25" t="s">
        <v>44</v>
      </c>
      <c r="B16" s="33"/>
      <c r="C16" s="145"/>
      <c r="D16" s="130"/>
      <c r="E16" s="22"/>
      <c r="F16" s="22"/>
      <c r="G16" s="12">
        <f>SUM(G5:G15)</f>
        <v>10860584</v>
      </c>
    </row>
    <row r="17" spans="1:8" ht="10.5" customHeight="1" thickTop="1" x14ac:dyDescent="0.25">
      <c r="A17" s="4"/>
      <c r="B17" s="57"/>
      <c r="C17" s="144"/>
      <c r="D17" s="129"/>
      <c r="E17" s="1"/>
      <c r="F17" s="1"/>
      <c r="G17" s="1"/>
    </row>
    <row r="18" spans="1:8" ht="31.5" x14ac:dyDescent="0.25">
      <c r="A18" s="1"/>
      <c r="B18" s="76"/>
      <c r="C18" s="146" t="s">
        <v>46</v>
      </c>
      <c r="D18" s="131"/>
      <c r="E18" s="78" t="s">
        <v>47</v>
      </c>
      <c r="F18" s="163" t="s">
        <v>218</v>
      </c>
      <c r="G18" s="79"/>
    </row>
    <row r="19" spans="1:8" x14ac:dyDescent="0.25">
      <c r="A19" s="4" t="s">
        <v>81</v>
      </c>
      <c r="B19" s="80" t="s">
        <v>82</v>
      </c>
      <c r="C19" s="147" t="s">
        <v>65</v>
      </c>
      <c r="D19" s="132"/>
      <c r="E19" s="82" t="s">
        <v>65</v>
      </c>
      <c r="F19" s="82" t="s">
        <v>65</v>
      </c>
      <c r="G19" s="83" t="s">
        <v>83</v>
      </c>
    </row>
    <row r="20" spans="1:8" ht="15.6" customHeight="1" x14ac:dyDescent="0.25">
      <c r="A20" s="1"/>
      <c r="B20" s="35"/>
      <c r="C20" s="148"/>
      <c r="D20" s="133"/>
      <c r="E20" s="23"/>
      <c r="F20" s="23"/>
      <c r="G20" s="23"/>
    </row>
    <row r="21" spans="1:8" x14ac:dyDescent="0.25">
      <c r="A21" s="4" t="s">
        <v>66</v>
      </c>
      <c r="B21" s="34"/>
      <c r="C21" s="148"/>
      <c r="D21" s="133"/>
      <c r="E21" s="23"/>
      <c r="F21" s="23"/>
      <c r="G21" s="23"/>
    </row>
    <row r="22" spans="1:8" x14ac:dyDescent="0.25">
      <c r="A22" s="28" t="s">
        <v>86</v>
      </c>
      <c r="B22" s="34" t="s">
        <v>87</v>
      </c>
      <c r="C22" s="149">
        <v>0</v>
      </c>
      <c r="D22" s="134"/>
      <c r="E22" s="149">
        <v>0</v>
      </c>
      <c r="F22" s="149"/>
      <c r="G22" s="95">
        <f>C22+E22</f>
        <v>0</v>
      </c>
    </row>
    <row r="23" spans="1:8" x14ac:dyDescent="0.25">
      <c r="A23" s="6" t="s">
        <v>88</v>
      </c>
      <c r="B23" s="35"/>
      <c r="C23" s="144">
        <f>SUM(C22:C22)</f>
        <v>0</v>
      </c>
      <c r="D23" s="129"/>
      <c r="E23" s="144">
        <f>SUM(E22:E22)</f>
        <v>0</v>
      </c>
      <c r="F23" s="144"/>
      <c r="G23" s="11">
        <f>SUM(G22:G22)</f>
        <v>0</v>
      </c>
      <c r="H23" s="44">
        <f>SUM(H22:H22)</f>
        <v>0</v>
      </c>
    </row>
    <row r="24" spans="1:8" x14ac:dyDescent="0.25">
      <c r="A24" s="1"/>
      <c r="B24" s="35"/>
      <c r="C24" s="150"/>
      <c r="D24" s="135"/>
      <c r="E24" s="150"/>
      <c r="F24" s="150"/>
      <c r="G24" s="3"/>
    </row>
    <row r="25" spans="1:8" x14ac:dyDescent="0.25">
      <c r="A25" s="4" t="s">
        <v>67</v>
      </c>
      <c r="B25" s="57"/>
      <c r="C25" s="150"/>
      <c r="D25" s="135"/>
      <c r="E25" s="150"/>
      <c r="F25" s="150"/>
      <c r="G25" s="3"/>
    </row>
    <row r="26" spans="1:8" x14ac:dyDescent="0.25">
      <c r="A26" s="28" t="s">
        <v>84</v>
      </c>
      <c r="B26" s="34" t="s">
        <v>85</v>
      </c>
      <c r="C26" s="101">
        <v>23356</v>
      </c>
      <c r="D26" s="135"/>
      <c r="E26" s="101">
        <v>12492</v>
      </c>
      <c r="F26" s="101">
        <v>1620</v>
      </c>
      <c r="G26" s="101">
        <f>C26+E26+F26</f>
        <v>37468</v>
      </c>
    </row>
    <row r="27" spans="1:8" x14ac:dyDescent="0.25">
      <c r="A27" s="28" t="s">
        <v>89</v>
      </c>
      <c r="B27" s="34" t="s">
        <v>90</v>
      </c>
      <c r="C27" s="101">
        <v>11472</v>
      </c>
      <c r="D27" s="135"/>
      <c r="E27" s="101">
        <v>17043</v>
      </c>
      <c r="F27" s="101">
        <v>1924.53</v>
      </c>
      <c r="G27" s="101">
        <f t="shared" ref="G27:G49" si="0">C27+E27+F27</f>
        <v>30439.53</v>
      </c>
    </row>
    <row r="28" spans="1:8" x14ac:dyDescent="0.25">
      <c r="A28" s="28" t="s">
        <v>91</v>
      </c>
      <c r="B28" s="34" t="s">
        <v>92</v>
      </c>
      <c r="C28" s="101">
        <v>7110</v>
      </c>
      <c r="D28" s="135"/>
      <c r="E28" s="101">
        <v>0</v>
      </c>
      <c r="F28" s="101">
        <v>320</v>
      </c>
      <c r="G28" s="101">
        <f t="shared" si="0"/>
        <v>7430</v>
      </c>
    </row>
    <row r="29" spans="1:8" x14ac:dyDescent="0.25">
      <c r="A29" s="28" t="s">
        <v>93</v>
      </c>
      <c r="B29" s="34" t="s">
        <v>94</v>
      </c>
      <c r="C29" s="101">
        <v>118666</v>
      </c>
      <c r="D29" s="135"/>
      <c r="E29" s="101">
        <v>116777.8</v>
      </c>
      <c r="F29" s="101">
        <v>10619.8</v>
      </c>
      <c r="G29" s="101">
        <f t="shared" si="0"/>
        <v>246063.59999999998</v>
      </c>
    </row>
    <row r="30" spans="1:8" x14ac:dyDescent="0.25">
      <c r="A30" s="28" t="s">
        <v>95</v>
      </c>
      <c r="B30" s="34" t="s">
        <v>96</v>
      </c>
      <c r="C30" s="101">
        <v>107085.01000000001</v>
      </c>
      <c r="D30" s="135"/>
      <c r="E30" s="101">
        <v>127587.02</v>
      </c>
      <c r="F30" s="101">
        <v>10522</v>
      </c>
      <c r="G30" s="101">
        <f t="shared" si="0"/>
        <v>245194.03000000003</v>
      </c>
    </row>
    <row r="31" spans="1:8" x14ac:dyDescent="0.25">
      <c r="A31" s="28" t="s">
        <v>97</v>
      </c>
      <c r="B31" s="34" t="s">
        <v>98</v>
      </c>
      <c r="C31" s="101">
        <v>52137.01</v>
      </c>
      <c r="D31" s="135"/>
      <c r="E31" s="28">
        <v>62523</v>
      </c>
      <c r="F31" s="28">
        <v>4910</v>
      </c>
      <c r="G31" s="101">
        <f t="shared" si="0"/>
        <v>119570.01000000001</v>
      </c>
    </row>
    <row r="32" spans="1:8" x14ac:dyDescent="0.25">
      <c r="A32" s="28" t="s">
        <v>99</v>
      </c>
      <c r="B32" s="34" t="s">
        <v>100</v>
      </c>
      <c r="C32" s="101">
        <v>10593</v>
      </c>
      <c r="D32" s="135"/>
      <c r="E32" s="101">
        <v>5973</v>
      </c>
      <c r="F32" s="101">
        <v>744</v>
      </c>
      <c r="G32" s="101">
        <f t="shared" si="0"/>
        <v>17310</v>
      </c>
    </row>
    <row r="33" spans="1:8" x14ac:dyDescent="0.25">
      <c r="A33" s="28" t="s">
        <v>101</v>
      </c>
      <c r="B33" s="34" t="s">
        <v>102</v>
      </c>
      <c r="C33" s="101">
        <v>21186</v>
      </c>
      <c r="D33" s="135"/>
      <c r="E33" s="101">
        <v>12097.8</v>
      </c>
      <c r="F33" s="101">
        <v>1489.2</v>
      </c>
      <c r="G33" s="101">
        <f t="shared" si="0"/>
        <v>34773</v>
      </c>
    </row>
    <row r="34" spans="1:8" x14ac:dyDescent="0.25">
      <c r="A34" s="28" t="s">
        <v>103</v>
      </c>
      <c r="B34" s="34" t="s">
        <v>104</v>
      </c>
      <c r="C34" s="101">
        <v>271739.43</v>
      </c>
      <c r="D34" s="135"/>
      <c r="E34" s="101">
        <v>222378</v>
      </c>
      <c r="F34" s="101">
        <v>22221.16</v>
      </c>
      <c r="G34" s="101">
        <f t="shared" si="0"/>
        <v>516338.58999999997</v>
      </c>
    </row>
    <row r="35" spans="1:8" x14ac:dyDescent="0.25">
      <c r="A35" s="28" t="s">
        <v>105</v>
      </c>
      <c r="B35" s="109" t="s">
        <v>106</v>
      </c>
      <c r="C35" s="103">
        <v>37675.5</v>
      </c>
      <c r="D35" s="135"/>
      <c r="E35" s="103">
        <v>33609</v>
      </c>
      <c r="F35" s="103">
        <v>3210</v>
      </c>
      <c r="G35" s="101">
        <f t="shared" si="0"/>
        <v>74494.5</v>
      </c>
      <c r="H35" s="32"/>
    </row>
    <row r="36" spans="1:8" x14ac:dyDescent="0.25">
      <c r="A36" s="28" t="s">
        <v>107</v>
      </c>
      <c r="B36" s="34" t="s">
        <v>108</v>
      </c>
      <c r="C36" s="101">
        <v>90554</v>
      </c>
      <c r="D36" s="135"/>
      <c r="E36" s="101">
        <v>65481</v>
      </c>
      <c r="F36" s="101">
        <v>7008</v>
      </c>
      <c r="G36" s="101">
        <f t="shared" si="0"/>
        <v>163043</v>
      </c>
    </row>
    <row r="37" spans="1:8" x14ac:dyDescent="0.25">
      <c r="A37" s="28" t="s">
        <v>109</v>
      </c>
      <c r="B37" s="34" t="s">
        <v>213</v>
      </c>
      <c r="C37" s="101">
        <v>5094</v>
      </c>
      <c r="D37" s="135"/>
      <c r="E37" s="101">
        <v>5094</v>
      </c>
      <c r="F37" s="101">
        <v>456</v>
      </c>
      <c r="G37" s="101">
        <f t="shared" si="0"/>
        <v>10644</v>
      </c>
    </row>
    <row r="38" spans="1:8" x14ac:dyDescent="0.25">
      <c r="A38" s="28" t="s">
        <v>110</v>
      </c>
      <c r="B38" s="34" t="s">
        <v>111</v>
      </c>
      <c r="C38" s="101">
        <v>7895.68</v>
      </c>
      <c r="D38" s="135"/>
      <c r="E38" s="101">
        <v>5094</v>
      </c>
      <c r="F38" s="101">
        <v>581.4</v>
      </c>
      <c r="G38" s="101">
        <f t="shared" si="0"/>
        <v>13571.08</v>
      </c>
    </row>
    <row r="39" spans="1:8" x14ac:dyDescent="0.25">
      <c r="A39" s="28" t="s">
        <v>112</v>
      </c>
      <c r="B39" s="34" t="s">
        <v>113</v>
      </c>
      <c r="C39" s="101">
        <v>0</v>
      </c>
      <c r="D39" s="135"/>
      <c r="E39" s="101">
        <v>0</v>
      </c>
      <c r="F39" s="101"/>
      <c r="G39" s="101">
        <f t="shared" si="0"/>
        <v>0</v>
      </c>
    </row>
    <row r="40" spans="1:8" x14ac:dyDescent="0.25">
      <c r="A40" s="28" t="s">
        <v>114</v>
      </c>
      <c r="B40" s="34" t="s">
        <v>115</v>
      </c>
      <c r="C40" s="101">
        <v>100242.21</v>
      </c>
      <c r="D40" s="135"/>
      <c r="E40" s="101">
        <v>82449.119999999995</v>
      </c>
      <c r="F40" s="101">
        <v>10139.65</v>
      </c>
      <c r="G40" s="101">
        <f t="shared" si="0"/>
        <v>192830.98</v>
      </c>
    </row>
    <row r="41" spans="1:8" x14ac:dyDescent="0.25">
      <c r="A41" s="28" t="s">
        <v>116</v>
      </c>
      <c r="B41" s="34" t="s">
        <v>117</v>
      </c>
      <c r="C41" s="101">
        <v>101633.65000000001</v>
      </c>
      <c r="D41" s="135"/>
      <c r="E41" s="101">
        <v>110172.53</v>
      </c>
      <c r="F41" s="101">
        <v>9266.67</v>
      </c>
      <c r="G41" s="101">
        <f t="shared" si="0"/>
        <v>221072.85</v>
      </c>
    </row>
    <row r="42" spans="1:8" x14ac:dyDescent="0.25">
      <c r="A42" s="28" t="s">
        <v>118</v>
      </c>
      <c r="B42" s="34" t="s">
        <v>119</v>
      </c>
      <c r="C42" s="101">
        <v>55821</v>
      </c>
      <c r="D42" s="135"/>
      <c r="E42" s="101">
        <v>56040</v>
      </c>
      <c r="F42" s="101">
        <v>5037</v>
      </c>
      <c r="G42" s="101">
        <f t="shared" si="0"/>
        <v>116898</v>
      </c>
    </row>
    <row r="43" spans="1:8" x14ac:dyDescent="0.25">
      <c r="A43" s="28" t="s">
        <v>120</v>
      </c>
      <c r="B43" s="34" t="s">
        <v>121</v>
      </c>
      <c r="C43" s="101">
        <v>5571</v>
      </c>
      <c r="D43" s="135"/>
      <c r="E43" s="101">
        <v>0</v>
      </c>
      <c r="F43" s="101">
        <v>252</v>
      </c>
      <c r="G43" s="101">
        <f t="shared" si="0"/>
        <v>5823</v>
      </c>
    </row>
    <row r="44" spans="1:8" x14ac:dyDescent="0.25">
      <c r="A44" s="28" t="s">
        <v>122</v>
      </c>
      <c r="B44" s="34" t="s">
        <v>123</v>
      </c>
      <c r="C44" s="101">
        <v>38427</v>
      </c>
      <c r="D44" s="135"/>
      <c r="E44" s="101">
        <v>21528</v>
      </c>
      <c r="F44" s="101">
        <v>2694</v>
      </c>
      <c r="G44" s="101">
        <f t="shared" si="0"/>
        <v>62649</v>
      </c>
    </row>
    <row r="45" spans="1:8" x14ac:dyDescent="0.25">
      <c r="A45" s="28" t="s">
        <v>124</v>
      </c>
      <c r="B45" s="34" t="s">
        <v>125</v>
      </c>
      <c r="C45" s="101">
        <v>143492</v>
      </c>
      <c r="D45" s="135"/>
      <c r="E45" s="101">
        <v>125896.02</v>
      </c>
      <c r="F45" s="101">
        <v>11786</v>
      </c>
      <c r="G45" s="101">
        <f t="shared" si="0"/>
        <v>281174.02</v>
      </c>
    </row>
    <row r="46" spans="1:8" x14ac:dyDescent="0.25">
      <c r="A46" s="28" t="s">
        <v>126</v>
      </c>
      <c r="B46" s="34" t="s">
        <v>127</v>
      </c>
      <c r="C46" s="101">
        <v>29150</v>
      </c>
      <c r="D46" s="135"/>
      <c r="E46" s="101">
        <v>48932</v>
      </c>
      <c r="F46" s="101">
        <v>3505</v>
      </c>
      <c r="G46" s="101">
        <f t="shared" si="0"/>
        <v>81587</v>
      </c>
    </row>
    <row r="47" spans="1:8" x14ac:dyDescent="0.25">
      <c r="A47" s="28" t="s">
        <v>128</v>
      </c>
      <c r="B47" s="34" t="s">
        <v>129</v>
      </c>
      <c r="C47" s="101">
        <v>14339.32</v>
      </c>
      <c r="D47" s="135"/>
      <c r="E47" s="101">
        <v>26421</v>
      </c>
      <c r="F47" s="101">
        <v>1840.98</v>
      </c>
      <c r="G47" s="101">
        <f t="shared" si="0"/>
        <v>42601.3</v>
      </c>
    </row>
    <row r="48" spans="1:8" x14ac:dyDescent="0.25">
      <c r="A48" s="28" t="s">
        <v>130</v>
      </c>
      <c r="B48" s="34" t="s">
        <v>131</v>
      </c>
      <c r="C48" s="101">
        <v>5094</v>
      </c>
      <c r="D48" s="135"/>
      <c r="E48" s="101">
        <v>5094</v>
      </c>
      <c r="F48" s="101">
        <v>456</v>
      </c>
      <c r="G48" s="101">
        <f t="shared" si="0"/>
        <v>10644</v>
      </c>
    </row>
    <row r="49" spans="1:10" x14ac:dyDescent="0.25">
      <c r="A49" s="28" t="s">
        <v>132</v>
      </c>
      <c r="B49" s="109" t="s">
        <v>133</v>
      </c>
      <c r="C49" s="101">
        <v>0</v>
      </c>
      <c r="D49" s="135"/>
      <c r="E49" s="101">
        <v>0</v>
      </c>
      <c r="F49" s="101"/>
      <c r="G49" s="101">
        <f t="shared" si="0"/>
        <v>0</v>
      </c>
    </row>
    <row r="50" spans="1:10" x14ac:dyDescent="0.25">
      <c r="A50" s="6" t="s">
        <v>134</v>
      </c>
      <c r="B50" s="26"/>
      <c r="C50" s="151">
        <f>SUM(C26:C49)</f>
        <v>1258333.81</v>
      </c>
      <c r="D50" s="136"/>
      <c r="E50" s="151">
        <f>SUM(E26:E49)</f>
        <v>1162682.29</v>
      </c>
      <c r="F50" s="151">
        <f>SUM(F26:F49)</f>
        <v>110603.38999999998</v>
      </c>
      <c r="G50" s="30">
        <f>SUM(G26:G49)</f>
        <v>2531619.4899999998</v>
      </c>
      <c r="H50" s="44">
        <f t="shared" ref="H50" si="1">SUM(H27:H48)</f>
        <v>0</v>
      </c>
      <c r="J50" s="96"/>
    </row>
    <row r="51" spans="1:10" x14ac:dyDescent="0.25">
      <c r="A51" s="1"/>
      <c r="B51" s="34"/>
      <c r="C51" s="150"/>
      <c r="D51" s="135"/>
      <c r="E51" s="150"/>
      <c r="F51" s="150"/>
      <c r="G51" s="3"/>
    </row>
    <row r="52" spans="1:10" x14ac:dyDescent="0.25">
      <c r="A52" s="4" t="s">
        <v>68</v>
      </c>
      <c r="B52" s="26"/>
      <c r="C52" s="150"/>
      <c r="D52" s="135"/>
      <c r="E52" s="150"/>
      <c r="F52" s="150"/>
      <c r="G52" s="3"/>
    </row>
    <row r="53" spans="1:10" x14ac:dyDescent="0.25">
      <c r="A53" s="28" t="s">
        <v>135</v>
      </c>
      <c r="B53" s="34" t="s">
        <v>136</v>
      </c>
      <c r="C53" s="101">
        <v>0</v>
      </c>
      <c r="D53" s="137"/>
      <c r="E53" s="101">
        <v>15687</v>
      </c>
      <c r="F53" s="101">
        <v>702</v>
      </c>
      <c r="G53" s="101">
        <f>C53+E53+F53</f>
        <v>16389</v>
      </c>
    </row>
    <row r="54" spans="1:10" x14ac:dyDescent="0.25">
      <c r="A54" s="28" t="s">
        <v>137</v>
      </c>
      <c r="B54" s="34" t="s">
        <v>138</v>
      </c>
      <c r="C54" s="101">
        <v>95588.25</v>
      </c>
      <c r="D54" s="137"/>
      <c r="E54" s="101">
        <v>83140.92</v>
      </c>
      <c r="F54" s="101">
        <v>8030.04</v>
      </c>
      <c r="G54" s="101">
        <f t="shared" ref="G54:G57" si="2">C54+E54+F54</f>
        <v>186759.21</v>
      </c>
    </row>
    <row r="55" spans="1:10" x14ac:dyDescent="0.25">
      <c r="A55" s="32" t="s">
        <v>139</v>
      </c>
      <c r="B55" s="34" t="s">
        <v>140</v>
      </c>
      <c r="C55" s="101">
        <v>5973</v>
      </c>
      <c r="D55" s="137"/>
      <c r="E55" s="101">
        <v>6172.2</v>
      </c>
      <c r="F55" s="101">
        <v>549</v>
      </c>
      <c r="G55" s="101">
        <f t="shared" si="2"/>
        <v>12694.2</v>
      </c>
    </row>
    <row r="56" spans="1:10" x14ac:dyDescent="0.25">
      <c r="A56" s="28" t="s">
        <v>141</v>
      </c>
      <c r="B56" s="34" t="s">
        <v>142</v>
      </c>
      <c r="C56" s="101">
        <v>20979</v>
      </c>
      <c r="D56" s="137"/>
      <c r="E56" s="101">
        <v>20970</v>
      </c>
      <c r="F56" s="101">
        <v>2740</v>
      </c>
      <c r="G56" s="101">
        <f t="shared" si="2"/>
        <v>44689</v>
      </c>
    </row>
    <row r="57" spans="1:10" x14ac:dyDescent="0.25">
      <c r="A57" s="28" t="s">
        <v>143</v>
      </c>
      <c r="B57" s="34" t="s">
        <v>144</v>
      </c>
      <c r="C57" s="101">
        <v>32247</v>
      </c>
      <c r="D57" s="138"/>
      <c r="E57" s="101">
        <v>32121</v>
      </c>
      <c r="F57" s="101">
        <v>2889</v>
      </c>
      <c r="G57" s="101">
        <f t="shared" si="2"/>
        <v>67257</v>
      </c>
    </row>
    <row r="58" spans="1:10" x14ac:dyDescent="0.25">
      <c r="A58" s="6" t="s">
        <v>145</v>
      </c>
      <c r="B58" s="26"/>
      <c r="C58" s="151">
        <f>SUM(C53:C57)</f>
        <v>154787.25</v>
      </c>
      <c r="D58" s="129"/>
      <c r="E58" s="151">
        <f>SUM(E53:E57)</f>
        <v>158091.12</v>
      </c>
      <c r="F58" s="151">
        <f>SUM(F53:F57)</f>
        <v>14910.04</v>
      </c>
      <c r="G58" s="30">
        <f>SUM(G53:G57)</f>
        <v>327788.41000000003</v>
      </c>
      <c r="H58" s="44">
        <f>SUM(H53:H57)</f>
        <v>0</v>
      </c>
    </row>
    <row r="59" spans="1:10" x14ac:dyDescent="0.25">
      <c r="A59" s="1"/>
      <c r="B59" s="34"/>
      <c r="C59" s="150"/>
      <c r="D59" s="135"/>
      <c r="E59" s="150"/>
      <c r="F59" s="150"/>
      <c r="G59" s="3"/>
    </row>
    <row r="60" spans="1:10" x14ac:dyDescent="0.25">
      <c r="A60" s="4" t="s">
        <v>146</v>
      </c>
      <c r="B60" s="26"/>
      <c r="C60" s="150"/>
      <c r="D60" s="135"/>
      <c r="E60" s="150"/>
      <c r="F60" s="150"/>
      <c r="G60" s="3"/>
    </row>
    <row r="61" spans="1:10" x14ac:dyDescent="0.25">
      <c r="A61" s="28" t="s">
        <v>147</v>
      </c>
      <c r="B61" s="34" t="s">
        <v>148</v>
      </c>
      <c r="C61" s="101">
        <v>56838.51</v>
      </c>
      <c r="D61" s="135"/>
      <c r="E61" s="101">
        <v>101997.48</v>
      </c>
      <c r="F61" s="101">
        <v>7158.42</v>
      </c>
      <c r="G61" s="101">
        <f>C61+E61+F61</f>
        <v>165994.41</v>
      </c>
    </row>
    <row r="62" spans="1:10" x14ac:dyDescent="0.25">
      <c r="A62" s="28" t="s">
        <v>149</v>
      </c>
      <c r="B62" s="34" t="s">
        <v>150</v>
      </c>
      <c r="C62" s="101">
        <v>135310.84</v>
      </c>
      <c r="D62" s="135"/>
      <c r="E62" s="101">
        <v>126943.32</v>
      </c>
      <c r="F62" s="101">
        <v>11751.9</v>
      </c>
      <c r="G62" s="101">
        <f t="shared" ref="G62:G68" si="3">C62+E62+F62</f>
        <v>274006.06000000006</v>
      </c>
    </row>
    <row r="63" spans="1:10" x14ac:dyDescent="0.25">
      <c r="A63" s="28" t="s">
        <v>151</v>
      </c>
      <c r="B63" s="34" t="s">
        <v>152</v>
      </c>
      <c r="C63" s="101">
        <v>355060.2</v>
      </c>
      <c r="D63" s="135"/>
      <c r="E63" s="101">
        <v>398458.6</v>
      </c>
      <c r="F63" s="101">
        <v>33662.85</v>
      </c>
      <c r="G63" s="101">
        <f t="shared" si="3"/>
        <v>787181.65</v>
      </c>
    </row>
    <row r="64" spans="1:10" x14ac:dyDescent="0.25">
      <c r="A64" s="28" t="s">
        <v>153</v>
      </c>
      <c r="B64" s="34" t="s">
        <v>154</v>
      </c>
      <c r="C64" s="101">
        <v>115051.78</v>
      </c>
      <c r="D64" s="135"/>
      <c r="E64" s="101">
        <v>120284.47</v>
      </c>
      <c r="F64" s="101">
        <v>10534.06</v>
      </c>
      <c r="G64" s="101">
        <f t="shared" si="3"/>
        <v>245870.31</v>
      </c>
    </row>
    <row r="65" spans="1:10" x14ac:dyDescent="0.25">
      <c r="A65" s="28" t="s">
        <v>155</v>
      </c>
      <c r="B65" s="34" t="s">
        <v>156</v>
      </c>
      <c r="C65" s="101">
        <v>53319.839999999997</v>
      </c>
      <c r="D65" s="135"/>
      <c r="E65" s="101">
        <v>64856.34</v>
      </c>
      <c r="F65" s="101">
        <v>5568.92</v>
      </c>
      <c r="G65" s="101">
        <f t="shared" si="3"/>
        <v>123745.09999999999</v>
      </c>
    </row>
    <row r="66" spans="1:10" x14ac:dyDescent="0.25">
      <c r="A66" s="28" t="s">
        <v>157</v>
      </c>
      <c r="B66" s="34" t="s">
        <v>158</v>
      </c>
      <c r="C66" s="101">
        <v>33558</v>
      </c>
      <c r="D66" s="135"/>
      <c r="E66" s="101">
        <v>44842.11</v>
      </c>
      <c r="F66" s="101">
        <v>6106</v>
      </c>
      <c r="G66" s="101">
        <f t="shared" si="3"/>
        <v>84506.11</v>
      </c>
    </row>
    <row r="67" spans="1:10" x14ac:dyDescent="0.25">
      <c r="A67" s="28" t="s">
        <v>159</v>
      </c>
      <c r="B67" s="34" t="s">
        <v>160</v>
      </c>
      <c r="C67" s="101">
        <v>65259.18</v>
      </c>
      <c r="D67" s="135"/>
      <c r="E67" s="101">
        <v>78306.929999999993</v>
      </c>
      <c r="F67" s="101">
        <v>6419.32</v>
      </c>
      <c r="G67" s="101">
        <f t="shared" si="3"/>
        <v>149985.43</v>
      </c>
    </row>
    <row r="68" spans="1:10" x14ac:dyDescent="0.25">
      <c r="A68" s="28" t="s">
        <v>161</v>
      </c>
      <c r="B68" s="34" t="s">
        <v>162</v>
      </c>
      <c r="C68" s="149">
        <v>0</v>
      </c>
      <c r="D68" s="134"/>
      <c r="E68" s="149">
        <v>0</v>
      </c>
      <c r="F68" s="150">
        <v>0</v>
      </c>
      <c r="G68" s="101">
        <f t="shared" si="3"/>
        <v>0</v>
      </c>
    </row>
    <row r="69" spans="1:10" x14ac:dyDescent="0.25">
      <c r="A69" s="6" t="s">
        <v>163</v>
      </c>
      <c r="B69" s="26"/>
      <c r="C69" s="144">
        <f>SUM(C61:C68)</f>
        <v>814398.35000000009</v>
      </c>
      <c r="D69" s="129"/>
      <c r="E69" s="144">
        <f>SUM(E61:E68)</f>
        <v>935689.24999999977</v>
      </c>
      <c r="F69" s="151">
        <f>SUM(F61:F68)</f>
        <v>81201.47</v>
      </c>
      <c r="G69" s="30">
        <f>SUM(G61:G68)</f>
        <v>1831289.0700000003</v>
      </c>
      <c r="H69" s="44">
        <f t="shared" ref="H69" si="4">SUM(H61:H67)</f>
        <v>0</v>
      </c>
      <c r="J69" s="96"/>
    </row>
    <row r="70" spans="1:10" x14ac:dyDescent="0.25">
      <c r="A70" s="1"/>
      <c r="B70" s="34"/>
      <c r="C70" s="150"/>
      <c r="D70" s="135"/>
      <c r="E70" s="150"/>
      <c r="F70" s="150"/>
      <c r="G70" s="3"/>
    </row>
    <row r="71" spans="1:10" x14ac:dyDescent="0.25">
      <c r="A71" s="4" t="s">
        <v>164</v>
      </c>
      <c r="B71" s="26"/>
      <c r="C71" s="150"/>
      <c r="D71" s="135"/>
      <c r="E71" s="150"/>
      <c r="F71" s="150"/>
      <c r="G71" s="3"/>
    </row>
    <row r="72" spans="1:10" x14ac:dyDescent="0.25">
      <c r="A72" s="28" t="s">
        <v>165</v>
      </c>
      <c r="B72" s="34" t="s">
        <v>166</v>
      </c>
      <c r="C72" s="101">
        <v>116342.29000000001</v>
      </c>
      <c r="D72" s="135"/>
      <c r="E72" s="101">
        <v>109306.56</v>
      </c>
      <c r="F72" s="101">
        <v>13578.85</v>
      </c>
      <c r="G72" s="101">
        <f>C72+E72+F72</f>
        <v>239227.7</v>
      </c>
    </row>
    <row r="73" spans="1:10" x14ac:dyDescent="0.25">
      <c r="A73" s="28" t="s">
        <v>167</v>
      </c>
      <c r="B73" s="34" t="s">
        <v>168</v>
      </c>
      <c r="C73" s="101">
        <v>73914.180000000008</v>
      </c>
      <c r="D73" s="135"/>
      <c r="E73" s="101">
        <v>33336</v>
      </c>
      <c r="F73" s="101">
        <v>5044.41</v>
      </c>
      <c r="G73" s="101">
        <f t="shared" ref="G73:G85" si="5">C73+E73+F73</f>
        <v>112294.59000000001</v>
      </c>
    </row>
    <row r="74" spans="1:10" x14ac:dyDescent="0.25">
      <c r="A74" s="28" t="s">
        <v>169</v>
      </c>
      <c r="B74" s="34" t="s">
        <v>170</v>
      </c>
      <c r="C74" s="101">
        <v>176272.23</v>
      </c>
      <c r="D74" s="135"/>
      <c r="E74" s="101">
        <v>157525.57999999999</v>
      </c>
      <c r="F74" s="101">
        <v>15799.34</v>
      </c>
      <c r="G74" s="101">
        <f t="shared" si="5"/>
        <v>349597.15</v>
      </c>
    </row>
    <row r="75" spans="1:10" x14ac:dyDescent="0.25">
      <c r="A75" s="28" t="s">
        <v>171</v>
      </c>
      <c r="B75" s="34" t="s">
        <v>172</v>
      </c>
      <c r="C75" s="101">
        <v>84018</v>
      </c>
      <c r="D75" s="135"/>
      <c r="E75" s="101">
        <v>74973</v>
      </c>
      <c r="F75" s="101">
        <v>6663</v>
      </c>
      <c r="G75" s="101">
        <f t="shared" si="5"/>
        <v>165654</v>
      </c>
    </row>
    <row r="76" spans="1:10" x14ac:dyDescent="0.25">
      <c r="A76" s="28" t="s">
        <v>173</v>
      </c>
      <c r="B76" s="34" t="s">
        <v>174</v>
      </c>
      <c r="C76" s="101">
        <v>44670</v>
      </c>
      <c r="D76" s="135"/>
      <c r="E76" s="101">
        <v>39378</v>
      </c>
      <c r="F76" s="101">
        <v>3783</v>
      </c>
      <c r="G76" s="101">
        <f t="shared" si="5"/>
        <v>87831</v>
      </c>
    </row>
    <row r="77" spans="1:10" x14ac:dyDescent="0.25">
      <c r="A77" s="28" t="s">
        <v>175</v>
      </c>
      <c r="B77" s="34" t="s">
        <v>176</v>
      </c>
      <c r="C77" s="101">
        <v>48099.67</v>
      </c>
      <c r="D77" s="135"/>
      <c r="E77" s="101">
        <v>47934.92</v>
      </c>
      <c r="F77" s="101">
        <v>4342.46</v>
      </c>
      <c r="G77" s="101">
        <f t="shared" si="5"/>
        <v>100377.05</v>
      </c>
    </row>
    <row r="78" spans="1:10" x14ac:dyDescent="0.25">
      <c r="A78" s="28" t="s">
        <v>177</v>
      </c>
      <c r="B78" s="34" t="s">
        <v>178</v>
      </c>
      <c r="C78" s="101">
        <v>157229</v>
      </c>
      <c r="D78" s="135"/>
      <c r="E78" s="101">
        <v>160628</v>
      </c>
      <c r="F78" s="101">
        <v>14265</v>
      </c>
      <c r="G78" s="101">
        <f t="shared" si="5"/>
        <v>332122</v>
      </c>
    </row>
    <row r="79" spans="1:10" x14ac:dyDescent="0.25">
      <c r="A79" s="28" t="s">
        <v>179</v>
      </c>
      <c r="B79" s="109" t="s">
        <v>180</v>
      </c>
      <c r="C79" s="103">
        <v>50225.1</v>
      </c>
      <c r="D79" s="135"/>
      <c r="E79" s="103">
        <v>48655.5</v>
      </c>
      <c r="F79" s="103">
        <v>6049.3</v>
      </c>
      <c r="G79" s="101">
        <f t="shared" si="5"/>
        <v>104929.90000000001</v>
      </c>
      <c r="H79" s="32"/>
    </row>
    <row r="80" spans="1:10" x14ac:dyDescent="0.25">
      <c r="A80" s="28" t="s">
        <v>181</v>
      </c>
      <c r="B80" s="34" t="s">
        <v>182</v>
      </c>
      <c r="C80" s="101">
        <v>348191.58</v>
      </c>
      <c r="D80" s="135"/>
      <c r="E80" s="101">
        <v>320820.01</v>
      </c>
      <c r="F80" s="101">
        <v>29408.32</v>
      </c>
      <c r="G80" s="101">
        <f t="shared" si="5"/>
        <v>698419.91</v>
      </c>
    </row>
    <row r="81" spans="1:10" x14ac:dyDescent="0.25">
      <c r="A81" s="28" t="s">
        <v>183</v>
      </c>
      <c r="B81" s="34" t="s">
        <v>184</v>
      </c>
      <c r="C81" s="101">
        <v>133074</v>
      </c>
      <c r="D81" s="135"/>
      <c r="E81" s="101">
        <v>168870</v>
      </c>
      <c r="F81" s="101">
        <v>13751</v>
      </c>
      <c r="G81" s="101">
        <f t="shared" si="5"/>
        <v>315695</v>
      </c>
    </row>
    <row r="82" spans="1:10" x14ac:dyDescent="0.25">
      <c r="A82" s="28" t="s">
        <v>185</v>
      </c>
      <c r="B82" s="34" t="s">
        <v>186</v>
      </c>
      <c r="C82" s="101">
        <v>87256.71</v>
      </c>
      <c r="D82" s="135"/>
      <c r="E82" s="101">
        <v>106534.71</v>
      </c>
      <c r="F82" s="101">
        <v>8723.64</v>
      </c>
      <c r="G82" s="101">
        <f t="shared" si="5"/>
        <v>202515.06</v>
      </c>
    </row>
    <row r="83" spans="1:10" x14ac:dyDescent="0.25">
      <c r="A83" s="28" t="s">
        <v>187</v>
      </c>
      <c r="B83" s="34" t="s">
        <v>188</v>
      </c>
      <c r="C83" s="101">
        <v>0</v>
      </c>
      <c r="D83" s="139"/>
      <c r="E83" s="101">
        <v>0</v>
      </c>
      <c r="F83" s="101">
        <v>0</v>
      </c>
      <c r="G83" s="101">
        <f t="shared" si="5"/>
        <v>0</v>
      </c>
    </row>
    <row r="84" spans="1:10" x14ac:dyDescent="0.25">
      <c r="A84" s="28" t="s">
        <v>189</v>
      </c>
      <c r="B84" s="34" t="s">
        <v>190</v>
      </c>
      <c r="C84" s="101">
        <v>14784</v>
      </c>
      <c r="D84" s="135"/>
      <c r="E84" s="101">
        <v>19334.72</v>
      </c>
      <c r="F84" s="101">
        <v>1534.98</v>
      </c>
      <c r="G84" s="101">
        <f t="shared" si="5"/>
        <v>35653.700000000004</v>
      </c>
    </row>
    <row r="85" spans="1:10" x14ac:dyDescent="0.25">
      <c r="A85" s="28" t="s">
        <v>191</v>
      </c>
      <c r="B85" s="34" t="s">
        <v>192</v>
      </c>
      <c r="C85" s="101">
        <v>18399</v>
      </c>
      <c r="D85" s="134"/>
      <c r="E85" s="101">
        <v>24622.37</v>
      </c>
      <c r="F85" s="101">
        <v>1932.32</v>
      </c>
      <c r="G85" s="101">
        <f t="shared" si="5"/>
        <v>44953.689999999995</v>
      </c>
    </row>
    <row r="86" spans="1:10" x14ac:dyDescent="0.25">
      <c r="A86" s="6" t="s">
        <v>193</v>
      </c>
      <c r="B86" s="26"/>
      <c r="C86" s="30">
        <f>SUM(C72:C85)</f>
        <v>1352475.76</v>
      </c>
      <c r="D86" s="129"/>
      <c r="E86" s="30">
        <f>SUM(E72:E85)</f>
        <v>1311919.3700000001</v>
      </c>
      <c r="F86" s="30">
        <f>SUM(F72:F85)</f>
        <v>124875.62</v>
      </c>
      <c r="G86" s="30">
        <f>SUM(G72:G85)</f>
        <v>2789270.75</v>
      </c>
      <c r="H86" s="44">
        <f>SUM(H72:H85)</f>
        <v>0</v>
      </c>
      <c r="J86" s="96"/>
    </row>
    <row r="87" spans="1:10" x14ac:dyDescent="0.25">
      <c r="A87" s="1"/>
      <c r="B87" s="34"/>
      <c r="C87" s="150"/>
      <c r="D87" s="135"/>
      <c r="E87" s="150"/>
      <c r="F87" s="150"/>
      <c r="G87" s="3"/>
    </row>
    <row r="88" spans="1:10" x14ac:dyDescent="0.25">
      <c r="A88" s="1"/>
      <c r="B88" s="34"/>
      <c r="C88" s="150"/>
      <c r="D88" s="135"/>
      <c r="E88" s="150"/>
      <c r="F88" s="150"/>
      <c r="G88" s="3"/>
    </row>
    <row r="89" spans="1:10" x14ac:dyDescent="0.25">
      <c r="A89" s="1" t="s">
        <v>194</v>
      </c>
      <c r="B89" s="34" t="s">
        <v>73</v>
      </c>
      <c r="C89" s="101">
        <v>171641.33000000002</v>
      </c>
      <c r="D89" s="135"/>
      <c r="E89" s="101">
        <v>44720</v>
      </c>
      <c r="F89" s="101">
        <v>9706.2000000000007</v>
      </c>
      <c r="G89" s="101">
        <f>C89+E89+F89</f>
        <v>226067.53000000003</v>
      </c>
    </row>
    <row r="90" spans="1:10" x14ac:dyDescent="0.25">
      <c r="A90" s="1"/>
      <c r="B90" s="34"/>
      <c r="C90" s="150"/>
      <c r="D90" s="135"/>
      <c r="E90" s="150"/>
      <c r="F90" s="150"/>
      <c r="G90" s="3"/>
    </row>
    <row r="91" spans="1:10" x14ac:dyDescent="0.25">
      <c r="A91" s="49" t="s">
        <v>195</v>
      </c>
      <c r="B91" s="37"/>
      <c r="C91" s="152">
        <f>SUM(C23,C50,C58,C69,C86,C89)</f>
        <v>3751636.5</v>
      </c>
      <c r="D91" s="140"/>
      <c r="E91" s="152">
        <f>SUM(E23,E50,E58,E69,E86,E89)</f>
        <v>3613102.0300000003</v>
      </c>
      <c r="F91" s="152">
        <f>SUM(F23,F50,F58,F69,F86,F89)</f>
        <v>341296.72000000003</v>
      </c>
      <c r="G91" s="104">
        <f>SUM(G23,G50,G58,G69,G86,G89)</f>
        <v>7706035.2500000009</v>
      </c>
      <c r="H91" s="50" t="e">
        <f>SUM(H23,H50,H58,H69,H86,H89,#REF!)</f>
        <v>#REF!</v>
      </c>
    </row>
    <row r="92" spans="1:10" x14ac:dyDescent="0.25">
      <c r="A92" s="49"/>
      <c r="B92" s="37"/>
      <c r="C92" s="144"/>
      <c r="D92" s="11"/>
      <c r="E92" s="144"/>
      <c r="F92" s="144"/>
      <c r="G92" s="11"/>
    </row>
    <row r="93" spans="1:10" ht="31.5" x14ac:dyDescent="0.25">
      <c r="A93" s="4"/>
      <c r="B93" s="57"/>
      <c r="C93" s="153" t="s">
        <v>205</v>
      </c>
      <c r="D93" s="105" t="s">
        <v>50</v>
      </c>
      <c r="E93" s="153" t="s">
        <v>18</v>
      </c>
      <c r="F93" s="162" t="s">
        <v>216</v>
      </c>
      <c r="G93" s="105" t="s">
        <v>83</v>
      </c>
    </row>
    <row r="94" spans="1:10" s="42" customFormat="1" x14ac:dyDescent="0.2">
      <c r="A94" s="40" t="s">
        <v>196</v>
      </c>
      <c r="B94" s="41" t="s">
        <v>197</v>
      </c>
      <c r="C94" s="154">
        <v>36822.520000000004</v>
      </c>
      <c r="D94" s="106">
        <v>530942.80000000005</v>
      </c>
      <c r="E94" s="154">
        <v>100215.36</v>
      </c>
      <c r="F94" s="154">
        <v>4512.9799999999996</v>
      </c>
      <c r="G94" s="106">
        <f>C94+D94+E94+F94</f>
        <v>672493.66</v>
      </c>
    </row>
    <row r="95" spans="1:10" s="42" customFormat="1" x14ac:dyDescent="0.2">
      <c r="A95" s="40" t="s">
        <v>198</v>
      </c>
      <c r="B95" s="41" t="s">
        <v>176</v>
      </c>
      <c r="C95" s="154">
        <v>7986</v>
      </c>
      <c r="D95" s="106"/>
      <c r="E95" s="154"/>
      <c r="F95" s="154"/>
      <c r="G95" s="106">
        <f>C95+D95+E95+F95</f>
        <v>7986</v>
      </c>
    </row>
    <row r="96" spans="1:10" s="42" customFormat="1" x14ac:dyDescent="0.2">
      <c r="A96" s="40" t="s">
        <v>196</v>
      </c>
      <c r="B96" s="41" t="s">
        <v>199</v>
      </c>
      <c r="C96" s="154">
        <v>1033869.67</v>
      </c>
      <c r="D96" s="106">
        <v>807611.63</v>
      </c>
      <c r="E96" s="154">
        <v>468758.22</v>
      </c>
      <c r="F96" s="154">
        <v>20841.23</v>
      </c>
      <c r="G96" s="106">
        <f>C96+D96+E96+F96</f>
        <v>2331080.75</v>
      </c>
    </row>
    <row r="97" spans="1:11" s="42" customFormat="1" x14ac:dyDescent="0.2">
      <c r="A97" s="40" t="s">
        <v>198</v>
      </c>
      <c r="B97" s="41" t="s">
        <v>200</v>
      </c>
      <c r="C97" s="154">
        <v>34572.020000000004</v>
      </c>
      <c r="D97" s="106"/>
      <c r="E97" s="154"/>
      <c r="F97" s="154"/>
      <c r="G97" s="106">
        <f>C97+D97+E97+F97</f>
        <v>34572.020000000004</v>
      </c>
    </row>
    <row r="98" spans="1:11" s="42" customFormat="1" x14ac:dyDescent="0.2">
      <c r="A98" s="40" t="s">
        <v>18</v>
      </c>
      <c r="B98" s="41" t="s">
        <v>215</v>
      </c>
      <c r="C98" s="154">
        <v>0</v>
      </c>
      <c r="D98" s="106"/>
      <c r="E98" s="154">
        <f>5094-5094</f>
        <v>0</v>
      </c>
      <c r="F98" s="154"/>
      <c r="G98" s="106">
        <f>C98+D98+E98+F98</f>
        <v>0</v>
      </c>
    </row>
    <row r="99" spans="1:11" s="42" customFormat="1" x14ac:dyDescent="0.25">
      <c r="A99" s="1" t="s">
        <v>214</v>
      </c>
      <c r="B99" s="41" t="s">
        <v>73</v>
      </c>
      <c r="C99" s="154">
        <v>0</v>
      </c>
      <c r="D99" s="106">
        <v>0</v>
      </c>
      <c r="E99" s="154"/>
      <c r="F99" s="154"/>
      <c r="G99" s="106">
        <f>C99+D99+E99+F99</f>
        <v>0</v>
      </c>
    </row>
    <row r="100" spans="1:11" s="42" customFormat="1" x14ac:dyDescent="0.2">
      <c r="A100" s="40"/>
      <c r="B100" s="41"/>
      <c r="C100" s="154"/>
      <c r="D100" s="106"/>
      <c r="E100" s="154"/>
      <c r="F100" s="154"/>
      <c r="G100" s="106"/>
    </row>
    <row r="101" spans="1:11" s="42" customFormat="1" x14ac:dyDescent="0.25">
      <c r="A101" s="49" t="s">
        <v>201</v>
      </c>
      <c r="B101" s="41"/>
      <c r="C101" s="155">
        <f t="shared" ref="C101:H101" si="6">SUM(C94:C100)</f>
        <v>1113250.21</v>
      </c>
      <c r="D101" s="107">
        <f>SUM(D94:D100)</f>
        <v>1338554.4300000002</v>
      </c>
      <c r="E101" s="155">
        <f>SUM(E94:E100)</f>
        <v>568973.57999999996</v>
      </c>
      <c r="F101" s="155">
        <f>SUM(F94:F100)</f>
        <v>25354.21</v>
      </c>
      <c r="G101" s="107">
        <f>SUM(G94:G100)</f>
        <v>3046132.43</v>
      </c>
      <c r="H101" s="51">
        <f t="shared" si="6"/>
        <v>0</v>
      </c>
    </row>
    <row r="102" spans="1:11" s="42" customFormat="1" x14ac:dyDescent="0.2">
      <c r="A102" s="40"/>
      <c r="B102" s="41"/>
      <c r="C102" s="154"/>
      <c r="D102" s="106"/>
      <c r="E102" s="154"/>
      <c r="F102" s="154"/>
      <c r="G102" s="106"/>
    </row>
    <row r="103" spans="1:11" x14ac:dyDescent="0.25">
      <c r="A103" s="4"/>
      <c r="B103" s="57"/>
      <c r="C103" s="144"/>
      <c r="D103" s="11"/>
      <c r="E103" s="144"/>
      <c r="F103" s="144"/>
      <c r="G103" s="11"/>
    </row>
    <row r="104" spans="1:11" ht="16.5" thickBot="1" x14ac:dyDescent="0.3">
      <c r="A104" s="47" t="s">
        <v>75</v>
      </c>
      <c r="B104" s="33"/>
      <c r="C104" s="145">
        <f t="shared" ref="C104:H104" si="7">SUM(C91,C101)</f>
        <v>4864886.71</v>
      </c>
      <c r="D104" s="12">
        <f>SUM(D91,D101)</f>
        <v>1338554.4300000002</v>
      </c>
      <c r="E104" s="145">
        <f>SUM(E91,E101)</f>
        <v>4182075.6100000003</v>
      </c>
      <c r="F104" s="145">
        <f>SUM(F91,F101)</f>
        <v>366650.93000000005</v>
      </c>
      <c r="G104" s="12">
        <f>SUM(G91,G101)</f>
        <v>10752167.680000002</v>
      </c>
      <c r="H104" s="45" t="e">
        <f t="shared" si="7"/>
        <v>#REF!</v>
      </c>
      <c r="K104" s="96"/>
    </row>
    <row r="105" spans="1:11" ht="16.5" thickTop="1" x14ac:dyDescent="0.25">
      <c r="A105" s="1"/>
      <c r="B105" s="35"/>
      <c r="C105" s="144"/>
      <c r="D105" s="11"/>
      <c r="E105" s="144"/>
      <c r="F105" s="144"/>
      <c r="G105" s="3"/>
    </row>
    <row r="106" spans="1:11" x14ac:dyDescent="0.25">
      <c r="A106" s="1"/>
      <c r="B106" s="35"/>
      <c r="C106" s="144"/>
      <c r="D106" s="11"/>
      <c r="E106" s="144"/>
      <c r="F106" s="144"/>
      <c r="G106" s="3"/>
    </row>
    <row r="107" spans="1:11" ht="16.5" thickBot="1" x14ac:dyDescent="0.3">
      <c r="A107" s="52" t="s">
        <v>52</v>
      </c>
      <c r="B107" s="38"/>
      <c r="C107" s="156"/>
      <c r="D107" s="21"/>
      <c r="E107" s="156"/>
      <c r="F107" s="156"/>
      <c r="G107" s="39">
        <f>G16-G104</f>
        <v>108416.31999999844</v>
      </c>
      <c r="H107" s="46" t="e">
        <f>H16-H104</f>
        <v>#REF!</v>
      </c>
    </row>
    <row r="108" spans="1:11" ht="16.5" thickTop="1" x14ac:dyDescent="0.25">
      <c r="C108" s="96"/>
      <c r="D108" s="96"/>
      <c r="E108" s="96"/>
      <c r="F108" s="96"/>
      <c r="G108" s="96"/>
    </row>
    <row r="109" spans="1:11" s="32" customFormat="1" x14ac:dyDescent="0.25">
      <c r="A109" s="54" t="s">
        <v>76</v>
      </c>
      <c r="B109" s="115"/>
      <c r="C109" s="116"/>
      <c r="D109" s="116"/>
      <c r="E109" s="116"/>
      <c r="F109" s="116"/>
      <c r="G109" s="116"/>
    </row>
    <row r="110" spans="1:11" s="32" customFormat="1" x14ac:dyDescent="0.25">
      <c r="A110" s="63" t="s">
        <v>77</v>
      </c>
      <c r="B110" s="115"/>
      <c r="C110" s="116"/>
      <c r="D110" s="116"/>
      <c r="E110" s="116"/>
      <c r="F110" s="116"/>
      <c r="G110" s="24"/>
    </row>
    <row r="111" spans="1:11" ht="16.5" thickBot="1" x14ac:dyDescent="0.3">
      <c r="A111" s="59" t="s">
        <v>78</v>
      </c>
      <c r="B111" s="61"/>
      <c r="C111" s="108"/>
      <c r="D111" s="108"/>
      <c r="E111" s="108"/>
      <c r="F111" s="108"/>
      <c r="G111" s="60">
        <f>SUM(G109:G110)</f>
        <v>0</v>
      </c>
      <c r="H111" s="62">
        <f t="shared" ref="H111" si="8">SUM(H109:H110)</f>
        <v>0</v>
      </c>
    </row>
    <row r="112" spans="1:11" x14ac:dyDescent="0.25">
      <c r="A112" s="4"/>
      <c r="C112" s="96"/>
      <c r="D112" s="96"/>
      <c r="E112" s="96"/>
      <c r="F112" s="96"/>
      <c r="G112" s="11"/>
    </row>
    <row r="113" spans="1:8" x14ac:dyDescent="0.25">
      <c r="C113" s="96"/>
      <c r="D113" s="96"/>
      <c r="E113" s="96"/>
      <c r="F113" s="96"/>
      <c r="G113" s="96"/>
    </row>
    <row r="114" spans="1:8" ht="16.5" thickBot="1" x14ac:dyDescent="0.3">
      <c r="A114" s="31" t="s">
        <v>202</v>
      </c>
      <c r="B114" s="38"/>
      <c r="C114" s="156"/>
      <c r="D114" s="21"/>
      <c r="E114" s="39"/>
      <c r="F114" s="39"/>
      <c r="G114" s="39">
        <f>G104+G111</f>
        <v>10752167.680000002</v>
      </c>
      <c r="H114" s="46" t="e">
        <f t="shared" ref="H114" si="9">H104+H111</f>
        <v>#REF!</v>
      </c>
    </row>
    <row r="115" spans="1:8" ht="16.5" thickTop="1" x14ac:dyDescent="0.25">
      <c r="C115" s="96"/>
      <c r="D115" s="96"/>
      <c r="E115" s="96"/>
      <c r="F115" s="96"/>
      <c r="G115" s="96"/>
    </row>
    <row r="116" spans="1:8" x14ac:dyDescent="0.25">
      <c r="A116" s="5" t="s">
        <v>203</v>
      </c>
    </row>
    <row r="117" spans="1:8" x14ac:dyDescent="0.25">
      <c r="A117" s="5"/>
    </row>
    <row r="118" spans="1:8" x14ac:dyDescent="0.25">
      <c r="A118" s="5" t="s">
        <v>204</v>
      </c>
    </row>
    <row r="120" spans="1:8" x14ac:dyDescent="0.25">
      <c r="A120" s="58" t="s">
        <v>211</v>
      </c>
      <c r="B120" s="32"/>
    </row>
  </sheetData>
  <mergeCells count="3">
    <mergeCell ref="A1:G1"/>
    <mergeCell ref="A2:G2"/>
    <mergeCell ref="A3:G3"/>
  </mergeCells>
  <printOptions horizontalCentered="1" gridLines="1"/>
  <pageMargins left="0" right="0" top="0" bottom="0.5" header="0" footer="0"/>
  <pageSetup paperSize="5" scale="55" orientation="portrait" r:id="rId1"/>
  <headerFooter>
    <oddFooter>&amp;CPage &amp;P of &amp;N&amp;R&amp;D&amp;T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6" ma:contentTypeDescription="Create a new document." ma:contentTypeScope="" ma:versionID="cc77c552477d64a60ef5675a038820e6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1ed95d37b1f42471679cbf5116ed68bb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E2D45C-DB91-4E9B-A16C-FD49650B2C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2300C5-1F3B-4CAF-A62E-23339A0777C2}">
  <ds:schemaRefs>
    <ds:schemaRef ds:uri="fce1a9b3-876c-481d-9ebf-ee1ba0063a5f"/>
    <ds:schemaRef ds:uri="http://purl.org/dc/dcmitype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13157ccd-cfd1-435b-b54a-77ed15165e2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F18B587-5FED-420B-B136-EA644288D4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FY10-FY22 Revenue</vt:lpstr>
      <vt:lpstr>FY10-FY22 Summary</vt:lpstr>
      <vt:lpstr>FY22 Lect By Div</vt:lpstr>
      <vt:lpstr>FY22 Lec By School</vt:lpstr>
      <vt:lpstr>'FY22 Lec By School'!Print_Titles</vt:lpstr>
      <vt:lpstr>'FY22 Lect By Div'!Print_Titles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Cannamela, Lucy (Budget)</dc:creator>
  <cp:keywords/>
  <dc:description/>
  <cp:lastModifiedBy>Bryan, Kia (Budget)</cp:lastModifiedBy>
  <cp:revision/>
  <cp:lastPrinted>2022-06-06T14:16:36Z</cp:lastPrinted>
  <dcterms:created xsi:type="dcterms:W3CDTF">2016-12-21T16:59:36Z</dcterms:created>
  <dcterms:modified xsi:type="dcterms:W3CDTF">2022-09-13T15:56:06Z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1168200</vt:r8>
  </property>
  <property fmtid="{D5CDD505-2E9C-101B-9397-08002B2CF9AE}" pid="4" name="MediaServiceImageTags">
    <vt:lpwstr/>
  </property>
</Properties>
</file>