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COO/"/>
    </mc:Choice>
  </mc:AlternateContent>
  <xr:revisionPtr revIDLastSave="0" documentId="13_ncr:1_{7889396C-5CED-43A3-8024-37048D714282}" xr6:coauthVersionLast="47" xr6:coauthVersionMax="47" xr10:uidLastSave="{00000000-0000-0000-0000-000000000000}"/>
  <bookViews>
    <workbookView xWindow="28680" yWindow="-120" windowWidth="29040" windowHeight="15840" tabRatio="950" xr2:uid="{00000000-000D-0000-FFFF-FFFF00000000}"/>
  </bookViews>
  <sheets>
    <sheet name="#1-FY10-FY22 All Expenditures" sheetId="10" r:id="rId1"/>
    <sheet name="#2-FY10-FY22 Expenditures" sheetId="3" r:id="rId2"/>
    <sheet name="#3-FY22 Detail By Index-COO" sheetId="11" r:id="rId3"/>
    <sheet name="#3-FY22 Detailed By Index-Ath" sheetId="13" r:id="rId4"/>
    <sheet name="#4-Personal Services Analysis" sheetId="8" r:id="rId5"/>
    <sheet name="#4-Personal Serv Analysis-ATHL" sheetId="17" r:id="rId6"/>
  </sheets>
  <definedNames>
    <definedName name="_xlnm.Print_Titles" localSheetId="0">'#1-FY10-FY22 All Expenditures'!$A:$A,'#1-FY10-FY22 All Expenditures'!$1:$6</definedName>
    <definedName name="_xlnm.Print_Titles" localSheetId="1">'#2-FY10-FY22 Expenditures'!$A:$A,'#2-FY10-FY22 Expenditures'!$1:$6</definedName>
    <definedName name="_xlnm.Print_Titles" localSheetId="2">'#3-FY22 Detail By Index-COO'!$A:$B,'#3-FY22 Detail By Index-COO'!$1:$7</definedName>
    <definedName name="_xlnm.Print_Titles" localSheetId="3">'#3-FY22 Detailed By Index-Ath'!$A:$B,'#3-FY22 Detailed By Index-Ath'!$1:$9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3" i="3" l="1"/>
  <c r="J12" i="17"/>
  <c r="F10" i="17" l="1"/>
  <c r="J15" i="8"/>
  <c r="J31" i="8"/>
  <c r="J30" i="8"/>
  <c r="J28" i="8"/>
  <c r="J27" i="8"/>
  <c r="J26" i="8"/>
  <c r="J25" i="8"/>
  <c r="J21" i="8"/>
  <c r="J20" i="8"/>
  <c r="J18" i="8"/>
  <c r="J16" i="8"/>
  <c r="F26" i="8"/>
  <c r="F21" i="8"/>
  <c r="F16" i="8"/>
  <c r="F30" i="8" l="1"/>
  <c r="J22" i="8"/>
  <c r="J23" i="8"/>
  <c r="J24" i="8"/>
  <c r="J19" i="8"/>
  <c r="F18" i="8"/>
  <c r="F22" i="8"/>
  <c r="F31" i="8"/>
  <c r="J32" i="8"/>
  <c r="J17" i="8"/>
  <c r="J14" i="8"/>
  <c r="J29" i="8"/>
  <c r="F32" i="8"/>
  <c r="F28" i="8"/>
  <c r="F20" i="8"/>
  <c r="F24" i="8"/>
  <c r="F25" i="8"/>
  <c r="F17" i="8"/>
  <c r="F14" i="8"/>
  <c r="F19" i="8"/>
  <c r="F23" i="8"/>
  <c r="F27" i="8"/>
  <c r="F15" i="8"/>
  <c r="F29" i="8"/>
  <c r="T76" i="3"/>
  <c r="AA71" i="13"/>
  <c r="AO87" i="11"/>
  <c r="AO91" i="11" s="1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A62" i="13"/>
  <c r="AA63" i="13"/>
  <c r="AA64" i="13"/>
  <c r="AA65" i="13"/>
  <c r="AA66" i="13"/>
  <c r="AP89" i="11"/>
  <c r="D91" i="11"/>
  <c r="J91" i="11"/>
  <c r="K91" i="11"/>
  <c r="L91" i="11"/>
  <c r="R91" i="11"/>
  <c r="S91" i="11"/>
  <c r="T91" i="11"/>
  <c r="Z91" i="11"/>
  <c r="AA91" i="11"/>
  <c r="AB91" i="11"/>
  <c r="AH91" i="11"/>
  <c r="AI91" i="11"/>
  <c r="AJ91" i="11"/>
  <c r="D87" i="11"/>
  <c r="E87" i="11"/>
  <c r="E91" i="11" s="1"/>
  <c r="F87" i="11"/>
  <c r="F91" i="11" s="1"/>
  <c r="G87" i="11"/>
  <c r="G91" i="11" s="1"/>
  <c r="H87" i="11"/>
  <c r="H91" i="11" s="1"/>
  <c r="I87" i="11"/>
  <c r="I91" i="11" s="1"/>
  <c r="J87" i="11"/>
  <c r="K87" i="11"/>
  <c r="L87" i="11"/>
  <c r="M87" i="11"/>
  <c r="M91" i="11" s="1"/>
  <c r="N87" i="11"/>
  <c r="N91" i="11" s="1"/>
  <c r="O87" i="11"/>
  <c r="O91" i="11" s="1"/>
  <c r="P87" i="11"/>
  <c r="P91" i="11" s="1"/>
  <c r="Q87" i="11"/>
  <c r="Q91" i="11" s="1"/>
  <c r="R87" i="11"/>
  <c r="S87" i="11"/>
  <c r="T87" i="11"/>
  <c r="U87" i="11"/>
  <c r="U91" i="11" s="1"/>
  <c r="V87" i="11"/>
  <c r="V91" i="11" s="1"/>
  <c r="W87" i="11"/>
  <c r="W91" i="11" s="1"/>
  <c r="X87" i="11"/>
  <c r="X91" i="11" s="1"/>
  <c r="Y87" i="11"/>
  <c r="Y91" i="11" s="1"/>
  <c r="Z87" i="11"/>
  <c r="AA87" i="11"/>
  <c r="AB87" i="11"/>
  <c r="AC87" i="11"/>
  <c r="AC91" i="11" s="1"/>
  <c r="AD87" i="11"/>
  <c r="AD91" i="11" s="1"/>
  <c r="AE87" i="11"/>
  <c r="AE91" i="11" s="1"/>
  <c r="AF87" i="11"/>
  <c r="AF91" i="11" s="1"/>
  <c r="AG87" i="11"/>
  <c r="AG91" i="11" s="1"/>
  <c r="AH87" i="11"/>
  <c r="AI87" i="11"/>
  <c r="AJ87" i="11"/>
  <c r="AK87" i="11"/>
  <c r="AK91" i="11" s="1"/>
  <c r="AL87" i="11"/>
  <c r="AL91" i="11" s="1"/>
  <c r="AM87" i="11"/>
  <c r="AM91" i="11" s="1"/>
  <c r="AN87" i="11"/>
  <c r="AN91" i="11" s="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C87" i="11"/>
  <c r="AP11" i="11"/>
  <c r="AP9" i="11"/>
  <c r="C91" i="11"/>
  <c r="AP87" i="11" l="1"/>
  <c r="AP91" i="11" s="1"/>
  <c r="Q114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81" i="3"/>
  <c r="X70" i="3"/>
  <c r="W71" i="3"/>
  <c r="R71" i="3"/>
  <c r="Q71" i="3"/>
  <c r="S71" i="3" s="1"/>
  <c r="S70" i="3"/>
  <c r="U70" i="3" s="1"/>
  <c r="S63" i="3"/>
  <c r="S64" i="3"/>
  <c r="S62" i="3"/>
  <c r="R48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27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8" i="3"/>
  <c r="X71" i="3" l="1"/>
  <c r="T70" i="3"/>
  <c r="O71" i="3" l="1"/>
  <c r="N71" i="3"/>
  <c r="M71" i="3"/>
  <c r="L71" i="3"/>
  <c r="K71" i="3"/>
  <c r="J71" i="3"/>
  <c r="I71" i="3"/>
  <c r="H71" i="3"/>
  <c r="G71" i="3"/>
  <c r="F71" i="3"/>
  <c r="E71" i="3"/>
  <c r="D71" i="3"/>
  <c r="C71" i="3"/>
  <c r="O57" i="3"/>
  <c r="O22" i="3"/>
  <c r="D243" i="10"/>
  <c r="E243" i="10"/>
  <c r="F243" i="10"/>
  <c r="G243" i="10"/>
  <c r="H243" i="10"/>
  <c r="I243" i="10"/>
  <c r="J243" i="10"/>
  <c r="K243" i="10"/>
  <c r="L243" i="10"/>
  <c r="M243" i="10"/>
  <c r="N243" i="10"/>
  <c r="O243" i="10"/>
  <c r="C243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C52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O126" i="10" s="1"/>
  <c r="C17" i="10"/>
  <c r="D180" i="10"/>
  <c r="E180" i="10"/>
  <c r="F180" i="10"/>
  <c r="G180" i="10"/>
  <c r="H180" i="10"/>
  <c r="I180" i="10"/>
  <c r="J180" i="10"/>
  <c r="K180" i="10"/>
  <c r="L180" i="10"/>
  <c r="M180" i="10"/>
  <c r="N180" i="10"/>
  <c r="O180" i="10"/>
  <c r="C180" i="10"/>
  <c r="O195" i="10"/>
  <c r="N195" i="10"/>
  <c r="M195" i="10"/>
  <c r="L195" i="10"/>
  <c r="K195" i="10"/>
  <c r="J195" i="10"/>
  <c r="I195" i="10"/>
  <c r="H195" i="10"/>
  <c r="G195" i="10"/>
  <c r="F195" i="10"/>
  <c r="E195" i="10"/>
  <c r="D195" i="10"/>
  <c r="C195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C121" i="10"/>
  <c r="O10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C39" i="10"/>
  <c r="X8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8" i="3"/>
  <c r="T88" i="3"/>
  <c r="U87" i="3"/>
  <c r="T87" i="3"/>
  <c r="U86" i="3"/>
  <c r="T86" i="3"/>
  <c r="U85" i="3"/>
  <c r="T85" i="3"/>
  <c r="U84" i="3"/>
  <c r="T84" i="3"/>
  <c r="U83" i="3"/>
  <c r="T83" i="3"/>
  <c r="U82" i="3"/>
  <c r="T82" i="3"/>
  <c r="U81" i="3"/>
  <c r="T81" i="3"/>
  <c r="U64" i="3"/>
  <c r="T64" i="3"/>
  <c r="U63" i="3"/>
  <c r="T63" i="3"/>
  <c r="U62" i="3"/>
  <c r="T62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U27" i="3"/>
  <c r="T27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U8" i="3"/>
  <c r="T8" i="3"/>
  <c r="S53" i="3"/>
  <c r="U53" i="3" s="1"/>
  <c r="S54" i="3"/>
  <c r="U54" i="3" s="1"/>
  <c r="S55" i="3"/>
  <c r="T55" i="3" s="1"/>
  <c r="S56" i="3"/>
  <c r="T56" i="3" s="1"/>
  <c r="O114" i="3"/>
  <c r="O65" i="3"/>
  <c r="O48" i="3"/>
  <c r="O45" i="10"/>
  <c r="O60" i="10"/>
  <c r="O66" i="10"/>
  <c r="O145" i="10"/>
  <c r="O171" i="10"/>
  <c r="O189" i="10"/>
  <c r="O233" i="10"/>
  <c r="X30" i="3"/>
  <c r="F72" i="3" l="1"/>
  <c r="F73" i="3" s="1"/>
  <c r="N72" i="3"/>
  <c r="N73" i="3" s="1"/>
  <c r="G72" i="3"/>
  <c r="G73" i="3" s="1"/>
  <c r="O72" i="3"/>
  <c r="O73" i="3" s="1"/>
  <c r="T71" i="3"/>
  <c r="U71" i="3"/>
  <c r="E72" i="3"/>
  <c r="E73" i="3" s="1"/>
  <c r="O76" i="3"/>
  <c r="I72" i="3"/>
  <c r="I73" i="3" s="1"/>
  <c r="K72" i="3"/>
  <c r="K73" i="3" s="1"/>
  <c r="D72" i="3"/>
  <c r="D73" i="3" s="1"/>
  <c r="L72" i="3"/>
  <c r="L73" i="3" s="1"/>
  <c r="M72" i="3"/>
  <c r="M73" i="3" s="1"/>
  <c r="J72" i="3"/>
  <c r="J73" i="3" s="1"/>
  <c r="H72" i="3"/>
  <c r="H73" i="3" s="1"/>
  <c r="T54" i="3"/>
  <c r="U56" i="3"/>
  <c r="U55" i="3"/>
  <c r="T53" i="3"/>
  <c r="O238" i="10"/>
  <c r="F196" i="10"/>
  <c r="F197" i="10" s="1"/>
  <c r="N196" i="10"/>
  <c r="N197" i="10" s="1"/>
  <c r="M196" i="10"/>
  <c r="M197" i="10" s="1"/>
  <c r="G196" i="10"/>
  <c r="G197" i="10" s="1"/>
  <c r="O196" i="10"/>
  <c r="O197" i="10" s="1"/>
  <c r="H196" i="10"/>
  <c r="H197" i="10" s="1"/>
  <c r="D196" i="10"/>
  <c r="D197" i="10" s="1"/>
  <c r="J196" i="10"/>
  <c r="J197" i="10" s="1"/>
  <c r="K196" i="10"/>
  <c r="K197" i="10" s="1"/>
  <c r="L196" i="10"/>
  <c r="L197" i="10" s="1"/>
  <c r="E196" i="10"/>
  <c r="E197" i="10" s="1"/>
  <c r="I196" i="10"/>
  <c r="I197" i="10" s="1"/>
  <c r="J74" i="10"/>
  <c r="J75" i="10" s="1"/>
  <c r="G74" i="10"/>
  <c r="G75" i="10" s="1"/>
  <c r="O74" i="10"/>
  <c r="O75" i="10" s="1"/>
  <c r="H74" i="10"/>
  <c r="H75" i="10" s="1"/>
  <c r="I74" i="10"/>
  <c r="I75" i="10" s="1"/>
  <c r="D74" i="10"/>
  <c r="D75" i="10" s="1"/>
  <c r="L74" i="10"/>
  <c r="L75" i="10" s="1"/>
  <c r="K74" i="10"/>
  <c r="K75" i="10" s="1"/>
  <c r="M74" i="10"/>
  <c r="M75" i="10" s="1"/>
  <c r="F74" i="10"/>
  <c r="F75" i="10" s="1"/>
  <c r="N74" i="10"/>
  <c r="N75" i="10" s="1"/>
  <c r="E74" i="10"/>
  <c r="E75" i="10" s="1"/>
  <c r="W57" i="3"/>
  <c r="R57" i="3"/>
  <c r="Q57" i="3"/>
  <c r="X56" i="3"/>
  <c r="X55" i="3"/>
  <c r="X54" i="3"/>
  <c r="X53" i="3"/>
  <c r="C57" i="3"/>
  <c r="D57" i="3"/>
  <c r="E57" i="3"/>
  <c r="F57" i="3"/>
  <c r="G57" i="3"/>
  <c r="H57" i="3"/>
  <c r="I57" i="3"/>
  <c r="K57" i="3"/>
  <c r="L57" i="3"/>
  <c r="M57" i="3"/>
  <c r="N57" i="3"/>
  <c r="O58" i="3" s="1"/>
  <c r="O59" i="3" s="1"/>
  <c r="J57" i="3"/>
  <c r="F58" i="3" l="1"/>
  <c r="F59" i="3" s="1"/>
  <c r="O119" i="3"/>
  <c r="N58" i="3"/>
  <c r="N59" i="3" s="1"/>
  <c r="I58" i="3"/>
  <c r="I59" i="3" s="1"/>
  <c r="X57" i="3"/>
  <c r="W48" i="3"/>
  <c r="S57" i="3"/>
  <c r="H58" i="3"/>
  <c r="H59" i="3" s="1"/>
  <c r="G58" i="3"/>
  <c r="G59" i="3" s="1"/>
  <c r="L58" i="3"/>
  <c r="L59" i="3" s="1"/>
  <c r="D58" i="3"/>
  <c r="D59" i="3" s="1"/>
  <c r="K58" i="3"/>
  <c r="K59" i="3" s="1"/>
  <c r="J58" i="3"/>
  <c r="J59" i="3" s="1"/>
  <c r="E58" i="3"/>
  <c r="E59" i="3" s="1"/>
  <c r="M58" i="3"/>
  <c r="M59" i="3" s="1"/>
  <c r="U57" i="3" l="1"/>
  <c r="T57" i="3"/>
  <c r="H28" i="17"/>
  <c r="H34" i="8"/>
  <c r="C38" i="8"/>
  <c r="J33" i="8"/>
  <c r="F10" i="8"/>
  <c r="F11" i="8"/>
  <c r="F12" i="8"/>
  <c r="F13" i="8"/>
  <c r="N114" i="3"/>
  <c r="O115" i="3" s="1"/>
  <c r="O116" i="3" s="1"/>
  <c r="N65" i="3"/>
  <c r="O66" i="3" s="1"/>
  <c r="O67" i="3" s="1"/>
  <c r="N48" i="3"/>
  <c r="O49" i="3" s="1"/>
  <c r="O50" i="3" s="1"/>
  <c r="N22" i="3"/>
  <c r="N233" i="10"/>
  <c r="O234" i="10" s="1"/>
  <c r="O235" i="10" s="1"/>
  <c r="N189" i="10"/>
  <c r="O190" i="10" s="1"/>
  <c r="O191" i="10" s="1"/>
  <c r="N171" i="10"/>
  <c r="N145" i="10"/>
  <c r="N103" i="10"/>
  <c r="N66" i="10"/>
  <c r="O67" i="10" s="1"/>
  <c r="O68" i="10" s="1"/>
  <c r="N60" i="10"/>
  <c r="N45" i="10"/>
  <c r="N126" i="10" s="1"/>
  <c r="O40" i="10"/>
  <c r="O41" i="10" s="1"/>
  <c r="J10" i="8"/>
  <c r="O23" i="3" l="1"/>
  <c r="O24" i="3" s="1"/>
  <c r="N76" i="3"/>
  <c r="O77" i="3" s="1"/>
  <c r="O78" i="3" s="1"/>
  <c r="O146" i="10"/>
  <c r="O147" i="10" s="1"/>
  <c r="N238" i="10"/>
  <c r="O239" i="10" s="1"/>
  <c r="O240" i="10" s="1"/>
  <c r="O172" i="10"/>
  <c r="O104" i="10"/>
  <c r="O46" i="10"/>
  <c r="O61" i="10"/>
  <c r="O62" i="10" s="1"/>
  <c r="F33" i="8"/>
  <c r="N119" i="3" l="1"/>
  <c r="O120" i="3" s="1"/>
  <c r="O121" i="3" s="1"/>
  <c r="O47" i="10"/>
  <c r="O173" i="10"/>
  <c r="O105" i="10"/>
  <c r="W22" i="3"/>
  <c r="R22" i="3"/>
  <c r="Q22" i="3"/>
  <c r="E22" i="3"/>
  <c r="F22" i="3"/>
  <c r="G22" i="3"/>
  <c r="H22" i="3"/>
  <c r="I22" i="3"/>
  <c r="J22" i="3"/>
  <c r="K22" i="3"/>
  <c r="L22" i="3"/>
  <c r="M22" i="3"/>
  <c r="D22" i="3"/>
  <c r="C22" i="3"/>
  <c r="D65" i="3"/>
  <c r="E65" i="3"/>
  <c r="F65" i="3"/>
  <c r="C65" i="3"/>
  <c r="W65" i="3"/>
  <c r="R65" i="3"/>
  <c r="Q65" i="3"/>
  <c r="H65" i="3"/>
  <c r="I65" i="3"/>
  <c r="J65" i="3"/>
  <c r="K65" i="3"/>
  <c r="L65" i="3"/>
  <c r="M65" i="3"/>
  <c r="N66" i="3" s="1"/>
  <c r="N67" i="3" s="1"/>
  <c r="G65" i="3"/>
  <c r="D189" i="10"/>
  <c r="E189" i="10"/>
  <c r="F189" i="10"/>
  <c r="G189" i="10"/>
  <c r="H189" i="10"/>
  <c r="I189" i="10"/>
  <c r="J189" i="10"/>
  <c r="K189" i="10"/>
  <c r="L189" i="10"/>
  <c r="M189" i="10"/>
  <c r="C189" i="10"/>
  <c r="E145" i="10"/>
  <c r="F145" i="10"/>
  <c r="G145" i="10"/>
  <c r="H145" i="10"/>
  <c r="I145" i="10"/>
  <c r="J145" i="10"/>
  <c r="K145" i="10"/>
  <c r="L145" i="10"/>
  <c r="M145" i="10"/>
  <c r="D145" i="10"/>
  <c r="C145" i="10"/>
  <c r="M233" i="10"/>
  <c r="N234" i="10" s="1"/>
  <c r="N235" i="10" s="1"/>
  <c r="M171" i="10"/>
  <c r="D45" i="10"/>
  <c r="E45" i="10"/>
  <c r="F45" i="10"/>
  <c r="G45" i="10"/>
  <c r="H45" i="10"/>
  <c r="I45" i="10"/>
  <c r="J45" i="10"/>
  <c r="K45" i="10"/>
  <c r="L45" i="10"/>
  <c r="M45" i="10"/>
  <c r="C45" i="10"/>
  <c r="D60" i="10"/>
  <c r="M60" i="10"/>
  <c r="N61" i="10" s="1"/>
  <c r="N62" i="10" s="1"/>
  <c r="N40" i="10"/>
  <c r="N41" i="10" s="1"/>
  <c r="W76" i="3" l="1"/>
  <c r="R76" i="3"/>
  <c r="N23" i="3"/>
  <c r="N24" i="3" s="1"/>
  <c r="N146" i="10"/>
  <c r="N147" i="10" s="1"/>
  <c r="M238" i="10"/>
  <c r="N239" i="10" s="1"/>
  <c r="N240" i="10" s="1"/>
  <c r="N172" i="10"/>
  <c r="N46" i="10"/>
  <c r="I190" i="10"/>
  <c r="I191" i="10" s="1"/>
  <c r="G190" i="10"/>
  <c r="G191" i="10" s="1"/>
  <c r="E190" i="10"/>
  <c r="E191" i="10" s="1"/>
  <c r="H66" i="3"/>
  <c r="H67" i="3" s="1"/>
  <c r="S65" i="3"/>
  <c r="D190" i="10"/>
  <c r="D191" i="10" s="1"/>
  <c r="M190" i="10"/>
  <c r="M191" i="10" s="1"/>
  <c r="N190" i="10"/>
  <c r="N191" i="10" s="1"/>
  <c r="H190" i="10"/>
  <c r="H191" i="10" s="1"/>
  <c r="K66" i="3"/>
  <c r="K67" i="3" s="1"/>
  <c r="F66" i="3"/>
  <c r="F67" i="3" s="1"/>
  <c r="J66" i="3"/>
  <c r="J67" i="3" s="1"/>
  <c r="E66" i="3"/>
  <c r="E67" i="3" s="1"/>
  <c r="D66" i="3"/>
  <c r="D67" i="3" s="1"/>
  <c r="G66" i="3"/>
  <c r="G67" i="3" s="1"/>
  <c r="X65" i="3"/>
  <c r="I66" i="3"/>
  <c r="I67" i="3" s="1"/>
  <c r="M66" i="3"/>
  <c r="M67" i="3" s="1"/>
  <c r="L66" i="3"/>
  <c r="L67" i="3" s="1"/>
  <c r="J190" i="10"/>
  <c r="J191" i="10" s="1"/>
  <c r="F190" i="10"/>
  <c r="F191" i="10" s="1"/>
  <c r="L190" i="10"/>
  <c r="L191" i="10" s="1"/>
  <c r="K190" i="10"/>
  <c r="K191" i="10" s="1"/>
  <c r="D66" i="10"/>
  <c r="E66" i="10"/>
  <c r="F66" i="10"/>
  <c r="G66" i="10"/>
  <c r="H66" i="10"/>
  <c r="I66" i="10"/>
  <c r="J66" i="10"/>
  <c r="K66" i="10"/>
  <c r="L66" i="10"/>
  <c r="M66" i="10"/>
  <c r="C66" i="10"/>
  <c r="E60" i="10"/>
  <c r="F60" i="10"/>
  <c r="G60" i="10"/>
  <c r="H60" i="10"/>
  <c r="I60" i="10"/>
  <c r="J60" i="10"/>
  <c r="K60" i="10"/>
  <c r="L60" i="10"/>
  <c r="C60" i="10"/>
  <c r="T65" i="3" l="1"/>
  <c r="U65" i="3"/>
  <c r="N47" i="10"/>
  <c r="N173" i="10"/>
  <c r="N67" i="10"/>
  <c r="N68" i="10" s="1"/>
  <c r="F67" i="10"/>
  <c r="F68" i="10" s="1"/>
  <c r="H67" i="10"/>
  <c r="H68" i="10" s="1"/>
  <c r="I67" i="10"/>
  <c r="I68" i="10" s="1"/>
  <c r="L67" i="10"/>
  <c r="L68" i="10" s="1"/>
  <c r="G61" i="10"/>
  <c r="G62" i="10" s="1"/>
  <c r="K67" i="10"/>
  <c r="K68" i="10" s="1"/>
  <c r="M61" i="10"/>
  <c r="M62" i="10" s="1"/>
  <c r="E61" i="10"/>
  <c r="E62" i="10" s="1"/>
  <c r="K61" i="10"/>
  <c r="K62" i="10" s="1"/>
  <c r="G67" i="10"/>
  <c r="G68" i="10" s="1"/>
  <c r="D67" i="10"/>
  <c r="D68" i="10" s="1"/>
  <c r="F61" i="10"/>
  <c r="F62" i="10" s="1"/>
  <c r="J67" i="10"/>
  <c r="J68" i="10" s="1"/>
  <c r="J61" i="10"/>
  <c r="J62" i="10" s="1"/>
  <c r="M67" i="10"/>
  <c r="M68" i="10" s="1"/>
  <c r="E67" i="10"/>
  <c r="E68" i="10" s="1"/>
  <c r="I61" i="10"/>
  <c r="I62" i="10" s="1"/>
  <c r="H61" i="10"/>
  <c r="H62" i="10" s="1"/>
  <c r="L61" i="10"/>
  <c r="L62" i="10" s="1"/>
  <c r="D61" i="10"/>
  <c r="D62" i="10" s="1"/>
  <c r="Q48" i="3"/>
  <c r="Q76" i="3" s="1"/>
  <c r="Q119" i="3" s="1"/>
  <c r="M48" i="3"/>
  <c r="M76" i="3" s="1"/>
  <c r="E48" i="3"/>
  <c r="E76" i="3" s="1"/>
  <c r="F48" i="3"/>
  <c r="F76" i="3" s="1"/>
  <c r="G48" i="3"/>
  <c r="G76" i="3" s="1"/>
  <c r="H48" i="3"/>
  <c r="H76" i="3" s="1"/>
  <c r="I48" i="3"/>
  <c r="I76" i="3" s="1"/>
  <c r="J48" i="3"/>
  <c r="J76" i="3" s="1"/>
  <c r="K48" i="3"/>
  <c r="K76" i="3" s="1"/>
  <c r="L48" i="3"/>
  <c r="L76" i="3" s="1"/>
  <c r="D48" i="3"/>
  <c r="D76" i="3" s="1"/>
  <c r="C48" i="3"/>
  <c r="C76" i="3" s="1"/>
  <c r="O53" i="10" l="1"/>
  <c r="O54" i="10" s="1"/>
  <c r="O181" i="10"/>
  <c r="O182" i="10" s="1"/>
  <c r="N77" i="3"/>
  <c r="N78" i="3" s="1"/>
  <c r="N49" i="3"/>
  <c r="N50" i="3" s="1"/>
  <c r="W114" i="3"/>
  <c r="R114" i="3"/>
  <c r="K114" i="3"/>
  <c r="L114" i="3"/>
  <c r="M114" i="3"/>
  <c r="N115" i="3" s="1"/>
  <c r="N116" i="3" s="1"/>
  <c r="J114" i="3"/>
  <c r="H114" i="3"/>
  <c r="G114" i="3"/>
  <c r="F114" i="3"/>
  <c r="E114" i="3"/>
  <c r="D114" i="3"/>
  <c r="C114" i="3"/>
  <c r="K233" i="10"/>
  <c r="L233" i="10"/>
  <c r="J233" i="10"/>
  <c r="H233" i="10"/>
  <c r="G233" i="10"/>
  <c r="F233" i="10"/>
  <c r="E233" i="10"/>
  <c r="D233" i="10"/>
  <c r="C233" i="10"/>
  <c r="F115" i="3" l="1"/>
  <c r="F116" i="3" s="1"/>
  <c r="I28" i="17"/>
  <c r="E28" i="17"/>
  <c r="D28" i="17"/>
  <c r="C28" i="17"/>
  <c r="J27" i="17"/>
  <c r="F27" i="17"/>
  <c r="J26" i="17"/>
  <c r="F26" i="17"/>
  <c r="J25" i="17"/>
  <c r="F25" i="17"/>
  <c r="J24" i="17"/>
  <c r="F24" i="17"/>
  <c r="J23" i="17"/>
  <c r="F23" i="17"/>
  <c r="J22" i="17"/>
  <c r="F22" i="17"/>
  <c r="J21" i="17"/>
  <c r="F21" i="17"/>
  <c r="J20" i="17"/>
  <c r="F20" i="17"/>
  <c r="J19" i="17"/>
  <c r="F19" i="17"/>
  <c r="J18" i="17"/>
  <c r="F18" i="17"/>
  <c r="J17" i="17"/>
  <c r="F17" i="17"/>
  <c r="J16" i="17"/>
  <c r="F16" i="17"/>
  <c r="J15" i="17"/>
  <c r="F15" i="17"/>
  <c r="J14" i="17"/>
  <c r="F14" i="17"/>
  <c r="J13" i="17"/>
  <c r="F13" i="17"/>
  <c r="F12" i="17"/>
  <c r="J11" i="17"/>
  <c r="F11" i="17"/>
  <c r="J10" i="17"/>
  <c r="J28" i="17" l="1"/>
  <c r="F28" i="17"/>
  <c r="C71" i="13" l="1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59" i="13"/>
  <c r="AA60" i="13"/>
  <c r="AA61" i="13"/>
  <c r="AA9" i="13"/>
  <c r="X96" i="3"/>
  <c r="X97" i="3"/>
  <c r="X82" i="3"/>
  <c r="X81" i="3"/>
  <c r="M115" i="3" l="1"/>
  <c r="M116" i="3" s="1"/>
  <c r="X47" i="3"/>
  <c r="X18" i="3"/>
  <c r="X14" i="3" l="1"/>
  <c r="M103" i="10"/>
  <c r="M126" i="10" s="1"/>
  <c r="D171" i="10"/>
  <c r="D238" i="10" s="1"/>
  <c r="E171" i="10"/>
  <c r="E238" i="10" s="1"/>
  <c r="F171" i="10"/>
  <c r="F238" i="10" s="1"/>
  <c r="G171" i="10"/>
  <c r="G238" i="10" s="1"/>
  <c r="H171" i="10"/>
  <c r="H238" i="10" s="1"/>
  <c r="I171" i="10"/>
  <c r="J171" i="10"/>
  <c r="J238" i="10" s="1"/>
  <c r="K171" i="10"/>
  <c r="K238" i="10" s="1"/>
  <c r="L171" i="10"/>
  <c r="L238" i="10" s="1"/>
  <c r="C171" i="10"/>
  <c r="C238" i="10" s="1"/>
  <c r="N104" i="10" l="1"/>
  <c r="P49" i="3"/>
  <c r="P50" i="3" s="1"/>
  <c r="M49" i="3"/>
  <c r="M50" i="3" s="1"/>
  <c r="M172" i="10"/>
  <c r="M173" i="10" l="1"/>
  <c r="N105" i="10"/>
  <c r="X93" i="3"/>
  <c r="M234" i="10"/>
  <c r="M235" i="10" s="1"/>
  <c r="N181" i="10" l="1"/>
  <c r="N182" i="10" s="1"/>
  <c r="O122" i="10"/>
  <c r="O123" i="10" s="1"/>
  <c r="L103" i="10"/>
  <c r="L126" i="10" s="1"/>
  <c r="M104" i="10" l="1"/>
  <c r="M40" i="10"/>
  <c r="M41" i="10" s="1"/>
  <c r="L115" i="3"/>
  <c r="L116" i="3" s="1"/>
  <c r="L49" i="3"/>
  <c r="L50" i="3" s="1"/>
  <c r="M105" i="10" l="1"/>
  <c r="N122" i="10" l="1"/>
  <c r="N123" i="10" s="1"/>
  <c r="K115" i="3"/>
  <c r="K116" i="3" s="1"/>
  <c r="K49" i="3"/>
  <c r="K50" i="3" s="1"/>
  <c r="J103" i="10"/>
  <c r="J126" i="10" s="1"/>
  <c r="X64" i="3"/>
  <c r="X63" i="3"/>
  <c r="I91" i="3"/>
  <c r="I87" i="3"/>
  <c r="K103" i="10"/>
  <c r="K126" i="10" s="1"/>
  <c r="H103" i="10"/>
  <c r="H126" i="10" s="1"/>
  <c r="G103" i="10"/>
  <c r="G126" i="10" s="1"/>
  <c r="F103" i="10"/>
  <c r="F126" i="10" s="1"/>
  <c r="E103" i="10"/>
  <c r="E126" i="10" s="1"/>
  <c r="D103" i="10"/>
  <c r="D126" i="10" s="1"/>
  <c r="C103" i="10"/>
  <c r="C126" i="10" s="1"/>
  <c r="I210" i="10"/>
  <c r="I206" i="10"/>
  <c r="E172" i="10"/>
  <c r="I103" i="10"/>
  <c r="I126" i="10" s="1"/>
  <c r="I38" i="8"/>
  <c r="H38" i="8"/>
  <c r="E38" i="8"/>
  <c r="D38" i="8"/>
  <c r="J37" i="8"/>
  <c r="J38" i="8" s="1"/>
  <c r="F37" i="8"/>
  <c r="F38" i="8" s="1"/>
  <c r="J13" i="8"/>
  <c r="J12" i="8"/>
  <c r="I34" i="8"/>
  <c r="E34" i="8"/>
  <c r="D34" i="8"/>
  <c r="C34" i="8"/>
  <c r="C41" i="8" s="1"/>
  <c r="J11" i="8"/>
  <c r="J9" i="8"/>
  <c r="F9" i="8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8" i="3"/>
  <c r="X95" i="3"/>
  <c r="X94" i="3"/>
  <c r="X91" i="3"/>
  <c r="X90" i="3"/>
  <c r="X89" i="3"/>
  <c r="X88" i="3"/>
  <c r="X87" i="3"/>
  <c r="X85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29" i="3"/>
  <c r="X28" i="3"/>
  <c r="X27" i="3"/>
  <c r="X62" i="3"/>
  <c r="X21" i="3"/>
  <c r="X20" i="3"/>
  <c r="X19" i="3"/>
  <c r="X16" i="3"/>
  <c r="X15" i="3"/>
  <c r="X13" i="3"/>
  <c r="X12" i="3"/>
  <c r="X11" i="3"/>
  <c r="X10" i="3"/>
  <c r="X9" i="3"/>
  <c r="X99" i="3"/>
  <c r="X92" i="3"/>
  <c r="X86" i="3"/>
  <c r="X84" i="3"/>
  <c r="X17" i="3"/>
  <c r="E173" i="10" l="1"/>
  <c r="S22" i="3"/>
  <c r="X22" i="3"/>
  <c r="I114" i="3"/>
  <c r="J115" i="3" s="1"/>
  <c r="J116" i="3" s="1"/>
  <c r="I233" i="10"/>
  <c r="S48" i="3"/>
  <c r="X114" i="3"/>
  <c r="S114" i="3"/>
  <c r="X48" i="3"/>
  <c r="E104" i="10"/>
  <c r="E105" i="10" s="1"/>
  <c r="G172" i="10"/>
  <c r="F40" i="10"/>
  <c r="F41" i="10" s="1"/>
  <c r="G104" i="10"/>
  <c r="G105" i="10" s="1"/>
  <c r="G115" i="3"/>
  <c r="G116" i="3" s="1"/>
  <c r="F49" i="3"/>
  <c r="F50" i="3" s="1"/>
  <c r="E234" i="10"/>
  <c r="E235" i="10" s="1"/>
  <c r="D234" i="10"/>
  <c r="D235" i="10" s="1"/>
  <c r="D104" i="10"/>
  <c r="D105" i="10" s="1"/>
  <c r="I104" i="10"/>
  <c r="I105" i="10" s="1"/>
  <c r="G234" i="10"/>
  <c r="G235" i="10" s="1"/>
  <c r="K40" i="10"/>
  <c r="K41" i="10" s="1"/>
  <c r="L40" i="10"/>
  <c r="L41" i="10" s="1"/>
  <c r="K104" i="10"/>
  <c r="K105" i="10" s="1"/>
  <c r="L104" i="10"/>
  <c r="I172" i="10"/>
  <c r="K172" i="10"/>
  <c r="L172" i="10"/>
  <c r="D40" i="10"/>
  <c r="D41" i="10" s="1"/>
  <c r="K234" i="10"/>
  <c r="K235" i="10" s="1"/>
  <c r="L234" i="10"/>
  <c r="L235" i="10" s="1"/>
  <c r="H40" i="10"/>
  <c r="H41" i="10" s="1"/>
  <c r="I41" i="8"/>
  <c r="E41" i="8"/>
  <c r="D115" i="3"/>
  <c r="D116" i="3" s="1"/>
  <c r="E115" i="3"/>
  <c r="E116" i="3" s="1"/>
  <c r="D49" i="3"/>
  <c r="D50" i="3" s="1"/>
  <c r="H49" i="3"/>
  <c r="H50" i="3" s="1"/>
  <c r="H41" i="8"/>
  <c r="I40" i="10"/>
  <c r="I41" i="10" s="1"/>
  <c r="G49" i="3"/>
  <c r="G50" i="3" s="1"/>
  <c r="J40" i="10"/>
  <c r="J41" i="10" s="1"/>
  <c r="H115" i="3"/>
  <c r="H116" i="3" s="1"/>
  <c r="E49" i="3"/>
  <c r="E50" i="3" s="1"/>
  <c r="F172" i="10"/>
  <c r="E40" i="10"/>
  <c r="E41" i="10" s="1"/>
  <c r="F104" i="10"/>
  <c r="F105" i="10" s="1"/>
  <c r="H234" i="10"/>
  <c r="H235" i="10" s="1"/>
  <c r="J104" i="10"/>
  <c r="J105" i="10" s="1"/>
  <c r="J49" i="3"/>
  <c r="J50" i="3" s="1"/>
  <c r="D41" i="8"/>
  <c r="D172" i="10"/>
  <c r="H172" i="10"/>
  <c r="G40" i="10"/>
  <c r="G41" i="10" s="1"/>
  <c r="H104" i="10"/>
  <c r="H105" i="10" s="1"/>
  <c r="F234" i="10"/>
  <c r="F235" i="10" s="1"/>
  <c r="J172" i="10"/>
  <c r="I49" i="3"/>
  <c r="I50" i="3" s="1"/>
  <c r="F34" i="8"/>
  <c r="J34" i="8"/>
  <c r="J41" i="8" s="1"/>
  <c r="X76" i="3" l="1"/>
  <c r="S76" i="3"/>
  <c r="U76" i="3" s="1"/>
  <c r="T114" i="3"/>
  <c r="U114" i="3"/>
  <c r="T48" i="3"/>
  <c r="U48" i="3"/>
  <c r="U22" i="3"/>
  <c r="T22" i="3"/>
  <c r="I234" i="10"/>
  <c r="I235" i="10" s="1"/>
  <c r="I238" i="10"/>
  <c r="F173" i="10"/>
  <c r="F181" i="10"/>
  <c r="F182" i="10" s="1"/>
  <c r="D173" i="10"/>
  <c r="D181" i="10"/>
  <c r="D182" i="10" s="1"/>
  <c r="G173" i="10"/>
  <c r="G181" i="10"/>
  <c r="G182" i="10" s="1"/>
  <c r="K173" i="10"/>
  <c r="K181" i="10" s="1"/>
  <c r="K182" i="10" s="1"/>
  <c r="L173" i="10"/>
  <c r="I173" i="10"/>
  <c r="J173" i="10"/>
  <c r="J181" i="10"/>
  <c r="J182" i="10" s="1"/>
  <c r="H173" i="10"/>
  <c r="H181" i="10" s="1"/>
  <c r="H182" i="10" s="1"/>
  <c r="D122" i="10"/>
  <c r="D123" i="10" s="1"/>
  <c r="L105" i="10"/>
  <c r="H122" i="10"/>
  <c r="H123" i="10" s="1"/>
  <c r="I122" i="10"/>
  <c r="I123" i="10" s="1"/>
  <c r="F122" i="10"/>
  <c r="F123" i="10" s="1"/>
  <c r="J122" i="10"/>
  <c r="J123" i="10" s="1"/>
  <c r="F41" i="8"/>
  <c r="I115" i="3"/>
  <c r="I116" i="3" s="1"/>
  <c r="J234" i="10"/>
  <c r="J235" i="10" s="1"/>
  <c r="I181" i="10" l="1"/>
  <c r="I182" i="10" s="1"/>
  <c r="L181" i="10"/>
  <c r="L182" i="10" s="1"/>
  <c r="M181" i="10"/>
  <c r="M182" i="10" s="1"/>
  <c r="E181" i="10"/>
  <c r="E182" i="10" s="1"/>
  <c r="L122" i="10"/>
  <c r="L123" i="10" s="1"/>
  <c r="M122" i="10"/>
  <c r="M123" i="10" s="1"/>
  <c r="K122" i="10"/>
  <c r="K123" i="10" s="1"/>
  <c r="G122" i="10"/>
  <c r="G123" i="10" s="1"/>
  <c r="E122" i="10"/>
  <c r="E123" i="10" s="1"/>
  <c r="G46" i="10" l="1"/>
  <c r="H46" i="10"/>
  <c r="L46" i="10"/>
  <c r="I46" i="10"/>
  <c r="J46" i="10"/>
  <c r="E46" i="10"/>
  <c r="K46" i="10"/>
  <c r="F46" i="10"/>
  <c r="M46" i="10"/>
  <c r="D46" i="10"/>
  <c r="D239" i="10"/>
  <c r="D240" i="10" s="1"/>
  <c r="D146" i="10"/>
  <c r="D147" i="10" s="1"/>
  <c r="L146" i="10"/>
  <c r="L147" i="10" s="1"/>
  <c r="I146" i="10"/>
  <c r="I147" i="10" s="1"/>
  <c r="G146" i="10"/>
  <c r="G147" i="10" s="1"/>
  <c r="F146" i="10"/>
  <c r="F147" i="10" s="1"/>
  <c r="K146" i="10"/>
  <c r="K147" i="10" s="1"/>
  <c r="H146" i="10"/>
  <c r="H147" i="10" s="1"/>
  <c r="L239" i="10"/>
  <c r="L240" i="10" s="1"/>
  <c r="J146" i="10"/>
  <c r="J147" i="10" s="1"/>
  <c r="E146" i="10"/>
  <c r="E147" i="10" s="1"/>
  <c r="M146" i="10"/>
  <c r="M147" i="10" s="1"/>
  <c r="M47" i="10" l="1"/>
  <c r="F47" i="10"/>
  <c r="E47" i="10"/>
  <c r="G47" i="10"/>
  <c r="G53" i="10"/>
  <c r="G54" i="10" s="1"/>
  <c r="K47" i="10"/>
  <c r="K53" i="10" s="1"/>
  <c r="K54" i="10" s="1"/>
  <c r="J47" i="10"/>
  <c r="I47" i="10"/>
  <c r="I53" i="10"/>
  <c r="I54" i="10" s="1"/>
  <c r="L47" i="10"/>
  <c r="D47" i="10"/>
  <c r="D53" i="10" s="1"/>
  <c r="D54" i="10" s="1"/>
  <c r="H47" i="10"/>
  <c r="H239" i="10"/>
  <c r="H240" i="10" s="1"/>
  <c r="F239" i="10"/>
  <c r="F240" i="10" s="1"/>
  <c r="G239" i="10"/>
  <c r="G240" i="10" s="1"/>
  <c r="E239" i="10"/>
  <c r="E240" i="10" s="1"/>
  <c r="J239" i="10"/>
  <c r="J240" i="10" s="1"/>
  <c r="K239" i="10"/>
  <c r="K240" i="10" s="1"/>
  <c r="M239" i="10"/>
  <c r="M240" i="10" s="1"/>
  <c r="I239" i="10"/>
  <c r="I240" i="10" s="1"/>
  <c r="M53" i="10" l="1"/>
  <c r="M54" i="10" s="1"/>
  <c r="N53" i="10"/>
  <c r="N54" i="10" s="1"/>
  <c r="L53" i="10"/>
  <c r="L54" i="10" s="1"/>
  <c r="E53" i="10"/>
  <c r="E54" i="10" s="1"/>
  <c r="F53" i="10"/>
  <c r="F54" i="10" s="1"/>
  <c r="H53" i="10"/>
  <c r="H54" i="10" s="1"/>
  <c r="J53" i="10"/>
  <c r="J54" i="10" s="1"/>
  <c r="C119" i="3"/>
  <c r="D23" i="3"/>
  <c r="D24" i="3" s="1"/>
  <c r="D77" i="3" l="1"/>
  <c r="D78" i="3" s="1"/>
  <c r="D119" i="3"/>
  <c r="D120" i="3" s="1"/>
  <c r="D121" i="3" s="1"/>
  <c r="K23" i="3"/>
  <c r="K24" i="3" s="1"/>
  <c r="E23" i="3"/>
  <c r="E24" i="3" s="1"/>
  <c r="I23" i="3"/>
  <c r="I24" i="3" s="1"/>
  <c r="K119" i="3"/>
  <c r="M23" i="3"/>
  <c r="M24" i="3" s="1"/>
  <c r="K77" i="3"/>
  <c r="K78" i="3" s="1"/>
  <c r="F77" i="3"/>
  <c r="F78" i="3" s="1"/>
  <c r="L23" i="3"/>
  <c r="L24" i="3" s="1"/>
  <c r="F23" i="3"/>
  <c r="F24" i="3" s="1"/>
  <c r="H77" i="3"/>
  <c r="H78" i="3" s="1"/>
  <c r="I77" i="3"/>
  <c r="I78" i="3" s="1"/>
  <c r="G23" i="3"/>
  <c r="G24" i="3" s="1"/>
  <c r="G77" i="3"/>
  <c r="G78" i="3" s="1"/>
  <c r="E77" i="3"/>
  <c r="E78" i="3" s="1"/>
  <c r="E119" i="3"/>
  <c r="M119" i="3"/>
  <c r="N120" i="3" s="1"/>
  <c r="N121" i="3" s="1"/>
  <c r="M77" i="3"/>
  <c r="M78" i="3" s="1"/>
  <c r="J77" i="3"/>
  <c r="J78" i="3" s="1"/>
  <c r="J23" i="3"/>
  <c r="J24" i="3"/>
  <c r="H23" i="3"/>
  <c r="H24" i="3" s="1"/>
  <c r="E120" i="3" l="1"/>
  <c r="E121" i="3" s="1"/>
  <c r="F119" i="3"/>
  <c r="F120" i="3" s="1"/>
  <c r="F121" i="3" s="1"/>
  <c r="H119" i="3"/>
  <c r="L119" i="3"/>
  <c r="L120" i="3" s="1"/>
  <c r="L121" i="3" s="1"/>
  <c r="G119" i="3"/>
  <c r="L77" i="3"/>
  <c r="L78" i="3" s="1"/>
  <c r="J119" i="3"/>
  <c r="K120" i="3" s="1"/>
  <c r="K121" i="3" s="1"/>
  <c r="I119" i="3"/>
  <c r="G120" i="3" l="1"/>
  <c r="G121" i="3" s="1"/>
  <c r="M120" i="3"/>
  <c r="M121" i="3" s="1"/>
  <c r="H120" i="3"/>
  <c r="H121" i="3" s="1"/>
  <c r="I120" i="3"/>
  <c r="I121" i="3" s="1"/>
  <c r="J120" i="3"/>
  <c r="J121" i="3" s="1"/>
  <c r="R119" i="3"/>
  <c r="S119" i="3" l="1"/>
  <c r="T119" i="3" l="1"/>
  <c r="U119" i="3"/>
  <c r="W119" i="3"/>
  <c r="X119" i="3"/>
  <c r="N18" i="10" l="1"/>
  <c r="N19" i="10" s="1"/>
  <c r="O18" i="10"/>
  <c r="O19" i="10" s="1"/>
  <c r="I18" i="10"/>
  <c r="I19" i="10" s="1"/>
  <c r="M18" i="10"/>
  <c r="M19" i="10" s="1"/>
  <c r="E18" i="10"/>
  <c r="E19" i="10" s="1"/>
  <c r="F18" i="10"/>
  <c r="F19" i="10" s="1"/>
  <c r="H18" i="10"/>
  <c r="H19" i="10" s="1"/>
  <c r="N127" i="10"/>
  <c r="N128" i="10" s="1"/>
  <c r="J18" i="10"/>
  <c r="J19" i="10" s="1"/>
  <c r="K18" i="10"/>
  <c r="K19" i="10" s="1"/>
  <c r="D18" i="10"/>
  <c r="D19" i="10" s="1"/>
  <c r="L18" i="10"/>
  <c r="L19" i="10" s="1"/>
  <c r="G18" i="10"/>
  <c r="G19" i="10" s="1"/>
  <c r="N244" i="10" l="1"/>
  <c r="N245" i="10" s="1"/>
  <c r="E127" i="10"/>
  <c r="E128" i="10" s="1"/>
  <c r="F127" i="10"/>
  <c r="F128" i="10" s="1"/>
  <c r="M127" i="10"/>
  <c r="M128" i="10" s="1"/>
  <c r="H127" i="10"/>
  <c r="H128" i="10" s="1"/>
  <c r="M244" i="10"/>
  <c r="M245" i="10" s="1"/>
  <c r="K244" i="10"/>
  <c r="K245" i="10" s="1"/>
  <c r="F244" i="10"/>
  <c r="F245" i="10" s="1"/>
  <c r="J127" i="10"/>
  <c r="J128" i="10" s="1"/>
  <c r="L244" i="10"/>
  <c r="L245" i="10" s="1"/>
  <c r="G127" i="10"/>
  <c r="G128" i="10" s="1"/>
  <c r="O244" i="10"/>
  <c r="O245" i="10" s="1"/>
  <c r="K127" i="10"/>
  <c r="K128" i="10" s="1"/>
  <c r="D127" i="10"/>
  <c r="D128" i="10" s="1"/>
  <c r="J244" i="10"/>
  <c r="J245" i="10" s="1"/>
  <c r="H244" i="10"/>
  <c r="H245" i="10" s="1"/>
  <c r="I127" i="10"/>
  <c r="I128" i="10" s="1"/>
  <c r="D244" i="10"/>
  <c r="D245" i="10" s="1"/>
  <c r="L127" i="10"/>
  <c r="L128" i="10" s="1"/>
  <c r="O127" i="10"/>
  <c r="O128" i="10" s="1"/>
  <c r="G244" i="10" l="1"/>
  <c r="G245" i="10" s="1"/>
  <c r="I244" i="10"/>
  <c r="I245" i="10" s="1"/>
  <c r="E244" i="10"/>
  <c r="E245" i="10" s="1"/>
</calcChain>
</file>

<file path=xl/sharedStrings.xml><?xml version="1.0" encoding="utf-8"?>
<sst xmlns="http://schemas.openxmlformats.org/spreadsheetml/2006/main" count="1188" uniqueCount="454">
  <si>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</si>
  <si>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</si>
  <si>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</si>
  <si>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</si>
  <si>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</si>
  <si>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</si>
  <si>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</si>
  <si>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</si>
  <si>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</si>
  <si>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</si>
  <si>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</si>
  <si>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</si>
  <si>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</si>
  <si>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</si>
  <si>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Subtotal</t>
  </si>
  <si>
    <t>BSRV05</t>
  </si>
  <si>
    <t>Fixed Expense - Physical Plant</t>
  </si>
  <si>
    <t>CAO001</t>
  </si>
  <si>
    <t>Office Chief Administrative Officer</t>
  </si>
  <si>
    <t>CAO002</t>
  </si>
  <si>
    <t>Shuttle Bus Service</t>
  </si>
  <si>
    <t>CAO003</t>
  </si>
  <si>
    <t>Campus Capital Operations</t>
  </si>
  <si>
    <t>CAO004</t>
  </si>
  <si>
    <t>Health and Safety</t>
  </si>
  <si>
    <t>CAO005</t>
  </si>
  <si>
    <t>Emergency Repairs</t>
  </si>
  <si>
    <t>COPY01</t>
  </si>
  <si>
    <t>Copy Center Office</t>
  </si>
  <si>
    <t>EHS001</t>
  </si>
  <si>
    <t>Environmental Health &amp; Safety</t>
  </si>
  <si>
    <t>EM0001</t>
  </si>
  <si>
    <t>Event Management Office</t>
  </si>
  <si>
    <t>MAIL01</t>
  </si>
  <si>
    <t>Mail Services Office</t>
  </si>
  <si>
    <t>PLNT01</t>
  </si>
  <si>
    <t>Physical Plant Office</t>
  </si>
  <si>
    <t>PLNT02</t>
  </si>
  <si>
    <t>Plant Operations</t>
  </si>
  <si>
    <t>PLNT03</t>
  </si>
  <si>
    <t>Architect</t>
  </si>
  <si>
    <t>PLNT05</t>
  </si>
  <si>
    <t>Preventive Maintenance</t>
  </si>
  <si>
    <t>PLNT06</t>
  </si>
  <si>
    <t>Maintenance-Grounds &amp; Landscaping</t>
  </si>
  <si>
    <t>PLNT07</t>
  </si>
  <si>
    <t>Maintenance-Custodial</t>
  </si>
  <si>
    <t>PLNT08</t>
  </si>
  <si>
    <t>Housekeeping</t>
  </si>
  <si>
    <t>PLNT09</t>
  </si>
  <si>
    <t>Powerhouse - Utilities &amp; Heating</t>
  </si>
  <si>
    <t>PLNT10</t>
  </si>
  <si>
    <t>Carpentry</t>
  </si>
  <si>
    <t>PLNT11</t>
  </si>
  <si>
    <t>Electrical</t>
  </si>
  <si>
    <t>PLNT12</t>
  </si>
  <si>
    <t>Plumbing</t>
  </si>
  <si>
    <t>PLNT13</t>
  </si>
  <si>
    <t>PLNT14</t>
  </si>
  <si>
    <t>Painting</t>
  </si>
  <si>
    <t>PLNT15</t>
  </si>
  <si>
    <t>Locksmith</t>
  </si>
  <si>
    <t>PLNT16</t>
  </si>
  <si>
    <t>Receiving and Stores</t>
  </si>
  <si>
    <t>PLNT17</t>
  </si>
  <si>
    <t>Property and Inventory Control</t>
  </si>
  <si>
    <t>PLNT18</t>
  </si>
  <si>
    <t>Maintenance-Building Contracts</t>
  </si>
  <si>
    <t>PLNT20</t>
  </si>
  <si>
    <t>Physical Plant-Shared Expenses</t>
  </si>
  <si>
    <t>PLNT21</t>
  </si>
  <si>
    <t>Energy Center</t>
  </si>
  <si>
    <t>PLNT22</t>
  </si>
  <si>
    <t>Physical Plant-Food Service</t>
  </si>
  <si>
    <t>PLNT23</t>
  </si>
  <si>
    <t>Sustainability and Recycling</t>
  </si>
  <si>
    <t>POLC01</t>
  </si>
  <si>
    <t>Police Department</t>
  </si>
  <si>
    <t>ATHL40</t>
  </si>
  <si>
    <t>Athletics Administration Office</t>
  </si>
  <si>
    <t>ATHL41</t>
  </si>
  <si>
    <t>Intramural Recreation</t>
  </si>
  <si>
    <t>ATHL42</t>
  </si>
  <si>
    <t>Athletic Facilities</t>
  </si>
  <si>
    <t>ATHL43</t>
  </si>
  <si>
    <t>Athletic Training</t>
  </si>
  <si>
    <t>ATHL44</t>
  </si>
  <si>
    <t>Athletic Sports Information</t>
  </si>
  <si>
    <t>ATHL45</t>
  </si>
  <si>
    <t>Athletic Promotion and Marketing</t>
  </si>
  <si>
    <t>ATHL46</t>
  </si>
  <si>
    <t>Cheerleading</t>
  </si>
  <si>
    <t>ATHL47</t>
  </si>
  <si>
    <t>Strength and Conditioning</t>
  </si>
  <si>
    <t>ATHL48</t>
  </si>
  <si>
    <t>Athletic Scholarship</t>
  </si>
  <si>
    <t>ATHL49</t>
  </si>
  <si>
    <t>Athletic Compliance</t>
  </si>
  <si>
    <t>ATHL50</t>
  </si>
  <si>
    <t>Athletic Event Management</t>
  </si>
  <si>
    <t>ATHL53</t>
  </si>
  <si>
    <t>Dance Team</t>
  </si>
  <si>
    <t>MENS40</t>
  </si>
  <si>
    <t>Men's Baseball</t>
  </si>
  <si>
    <t>MENS41</t>
  </si>
  <si>
    <t>Men's Basketball</t>
  </si>
  <si>
    <t>MENS42</t>
  </si>
  <si>
    <t>Men's Cross Country</t>
  </si>
  <si>
    <t>MENS43</t>
  </si>
  <si>
    <t>Men's Football</t>
  </si>
  <si>
    <t>MENS44</t>
  </si>
  <si>
    <t>Men's Golf</t>
  </si>
  <si>
    <t>MENS46</t>
  </si>
  <si>
    <t>Men's Soccer</t>
  </si>
  <si>
    <t>MENS50</t>
  </si>
  <si>
    <t>Men's Track</t>
  </si>
  <si>
    <t>WMNS41</t>
  </si>
  <si>
    <t>Women's Basketball</t>
  </si>
  <si>
    <t>WMNS42</t>
  </si>
  <si>
    <t>Women's Cross Country</t>
  </si>
  <si>
    <t>WMNS44</t>
  </si>
  <si>
    <t>Women's Golf</t>
  </si>
  <si>
    <t>WMNS45</t>
  </si>
  <si>
    <t>Women's Lacrosse</t>
  </si>
  <si>
    <t>WMNS46</t>
  </si>
  <si>
    <t>Women's Soccer</t>
  </si>
  <si>
    <t>WMNS47</t>
  </si>
  <si>
    <t>Women's Softball</t>
  </si>
  <si>
    <t>WMNS48</t>
  </si>
  <si>
    <t>Women's Swimming and Diving</t>
  </si>
  <si>
    <t>WMNS50</t>
  </si>
  <si>
    <t>Women's Track</t>
  </si>
  <si>
    <t>WMNS51</t>
  </si>
  <si>
    <t>Women's Volleyball</t>
  </si>
  <si>
    <t>Chief Administrative Officer</t>
  </si>
  <si>
    <t>Facilities</t>
  </si>
  <si>
    <t>Athletics</t>
  </si>
  <si>
    <t>Subtotal Chief Administrative Officer</t>
  </si>
  <si>
    <t>Masonry</t>
  </si>
  <si>
    <t>(Over-Time, DPS &amp; OE)</t>
  </si>
  <si>
    <t>Total</t>
  </si>
  <si>
    <t>With/OT</t>
  </si>
  <si>
    <t>Total Expenditures</t>
  </si>
  <si>
    <t>Available Balance</t>
  </si>
  <si>
    <t>Overtime</t>
  </si>
  <si>
    <t>Educational Supplies</t>
  </si>
  <si>
    <t>Consulting Services</t>
  </si>
  <si>
    <t>Other Fees</t>
  </si>
  <si>
    <t>Postage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</si>
  <si>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</si>
  <si>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</si>
  <si>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</si>
  <si>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</si>
  <si>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</si>
  <si>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</si>
  <si>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</si>
  <si>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</si>
  <si>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</si>
  <si>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</si>
  <si>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</si>
  <si>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</si>
  <si>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</si>
  <si>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Copy Center</t>
  </si>
  <si>
    <t>Mail Service</t>
  </si>
  <si>
    <t xml:space="preserve">Physical Plant </t>
  </si>
  <si>
    <t>Preventative Maintenance</t>
  </si>
  <si>
    <t>Maint.-Grounds/Landscaping</t>
  </si>
  <si>
    <t>Powerhouse</t>
  </si>
  <si>
    <t>Receiving &amp; Stores</t>
  </si>
  <si>
    <t>Property &amp; Inventory Control</t>
  </si>
  <si>
    <t>University Police</t>
  </si>
  <si>
    <t>Event Management</t>
  </si>
  <si>
    <t>TOTAL Full-Time</t>
  </si>
  <si>
    <t>TOTAL Part-Time</t>
  </si>
  <si>
    <t xml:space="preserve">TOTAL </t>
  </si>
  <si>
    <t>(1) - FY16 Athletics Base Budget $3,867,490.00 (includes ATHL48 OOS to IS Tuition Waivers Transfers out ($699,390.00).</t>
  </si>
  <si>
    <t>Adjusted Budget</t>
  </si>
  <si>
    <t>Budget Transfers</t>
  </si>
  <si>
    <t>Personal Services, Over-Time, DPS &amp; OE</t>
  </si>
  <si>
    <t>FY2017</t>
  </si>
  <si>
    <t>Full-Time</t>
  </si>
  <si>
    <t>Part-Time</t>
  </si>
  <si>
    <t>Subtotal Part-Time PS</t>
  </si>
  <si>
    <t>Subtotal Full-Time PS</t>
  </si>
  <si>
    <t>Subtotal Over-Time, DPS &amp; OE</t>
  </si>
  <si>
    <t>Subtotal Athletics Over-Time, DPS &amp; OE</t>
  </si>
  <si>
    <t>FY2018</t>
  </si>
  <si>
    <t>POLC02</t>
  </si>
  <si>
    <t>Police Department-Software/Licenses</t>
  </si>
  <si>
    <t>POLC03</t>
  </si>
  <si>
    <t>Police Department-Firearms/Equip</t>
  </si>
  <si>
    <t>(3) - Starting July 1st FY18, Athletics has been moved to Institutional Advancement.</t>
  </si>
  <si>
    <t>FY2019</t>
  </si>
  <si>
    <t>FY2020</t>
  </si>
  <si>
    <t>601300</t>
  </si>
  <si>
    <t>Salaries &amp; Wages Contractual NCL</t>
  </si>
  <si>
    <t>601306</t>
  </si>
  <si>
    <t>Salaries &amp; Wages Univ Assistant</t>
  </si>
  <si>
    <t>601400</t>
  </si>
  <si>
    <t>Salaries &amp; Wages Student</t>
  </si>
  <si>
    <t>601501</t>
  </si>
  <si>
    <t>701202</t>
  </si>
  <si>
    <t>701302</t>
  </si>
  <si>
    <t>Other Professional Services</t>
  </si>
  <si>
    <t>701403</t>
  </si>
  <si>
    <t>Other Services</t>
  </si>
  <si>
    <t>701406</t>
  </si>
  <si>
    <t>Stipends - Non Employee</t>
  </si>
  <si>
    <t>701500</t>
  </si>
  <si>
    <t>Dues &amp; Memberships</t>
  </si>
  <si>
    <t>701603</t>
  </si>
  <si>
    <t>702106</t>
  </si>
  <si>
    <t>Meeting/Banquet/Conference Hosting</t>
  </si>
  <si>
    <t>702200</t>
  </si>
  <si>
    <t>705000</t>
  </si>
  <si>
    <t>Travel - InState</t>
  </si>
  <si>
    <t>705100</t>
  </si>
  <si>
    <t>Travel - OutState</t>
  </si>
  <si>
    <t>706000</t>
  </si>
  <si>
    <t>Utilities - Electricity</t>
  </si>
  <si>
    <t>706001</t>
  </si>
  <si>
    <t>Utilities - Natural Gas/Propane</t>
  </si>
  <si>
    <t>706003</t>
  </si>
  <si>
    <t>Fuel - Oil #2</t>
  </si>
  <si>
    <t>706005</t>
  </si>
  <si>
    <t>Utilities - Water</t>
  </si>
  <si>
    <t>706006</t>
  </si>
  <si>
    <t>Utilities - Sewer</t>
  </si>
  <si>
    <t>706100</t>
  </si>
  <si>
    <t>Fuel - Gasoline</t>
  </si>
  <si>
    <t>706101</t>
  </si>
  <si>
    <t>Fuel - Diesel</t>
  </si>
  <si>
    <t>706200</t>
  </si>
  <si>
    <t>Maintenance/Repairs - General</t>
  </si>
  <si>
    <t>706201</t>
  </si>
  <si>
    <t>Maintenance/Repairs - Building</t>
  </si>
  <si>
    <t>706204</t>
  </si>
  <si>
    <t>Maintenance/Repairs - Motor Vehicle</t>
  </si>
  <si>
    <t>706300</t>
  </si>
  <si>
    <t>Supplies - Maintenance</t>
  </si>
  <si>
    <t>706302</t>
  </si>
  <si>
    <t>Supplies - Grounds &amp; Landscape</t>
  </si>
  <si>
    <t>706400</t>
  </si>
  <si>
    <t>Motor Vehicle Supplies &amp; Parts</t>
  </si>
  <si>
    <t>706501</t>
  </si>
  <si>
    <t>Carpet/Window Treatments - Non-Cap</t>
  </si>
  <si>
    <t>706502</t>
  </si>
  <si>
    <t>Furniture &amp; Furnishings - Non-Cap</t>
  </si>
  <si>
    <t>706503</t>
  </si>
  <si>
    <t>Environmental/Safety - Non-Cap</t>
  </si>
  <si>
    <t>706504</t>
  </si>
  <si>
    <t>Signage - Non-Cap</t>
  </si>
  <si>
    <t>706600</t>
  </si>
  <si>
    <t>Facility Svcs - Environmentl/Safety</t>
  </si>
  <si>
    <t>706602</t>
  </si>
  <si>
    <t>Facility Svcs - Refuse/TrashRemoval</t>
  </si>
  <si>
    <t>706605</t>
  </si>
  <si>
    <t>Facility Services - Other</t>
  </si>
  <si>
    <t>706700</t>
  </si>
  <si>
    <t>Facilities - Lease &amp; Rental</t>
  </si>
  <si>
    <t>707000</t>
  </si>
  <si>
    <t>Hardware Maintenance &amp; Support</t>
  </si>
  <si>
    <t>707001</t>
  </si>
  <si>
    <t>Hardware Equipment Non-Cap</t>
  </si>
  <si>
    <t>707100</t>
  </si>
  <si>
    <t>Software Maintenance/Support</t>
  </si>
  <si>
    <t>707101</t>
  </si>
  <si>
    <t>Software License</t>
  </si>
  <si>
    <t>707150</t>
  </si>
  <si>
    <t>Technology Svcs - Wiring &amp; Repairs</t>
  </si>
  <si>
    <t>707151</t>
  </si>
  <si>
    <t>Technology Svcs - Telecomm</t>
  </si>
  <si>
    <t>707152</t>
  </si>
  <si>
    <t>Technology Svcs - Cellular</t>
  </si>
  <si>
    <t>707300</t>
  </si>
  <si>
    <t>Supplies - Office</t>
  </si>
  <si>
    <t>707301</t>
  </si>
  <si>
    <t>Supplies - Food/Bev/Meals</t>
  </si>
  <si>
    <t>707304</t>
  </si>
  <si>
    <t>Supplies - Medical</t>
  </si>
  <si>
    <t>707306</t>
  </si>
  <si>
    <t>Supplies - Clothing &amp; Footwear</t>
  </si>
  <si>
    <t>707309</t>
  </si>
  <si>
    <t>Supplies - Other</t>
  </si>
  <si>
    <t>707350</t>
  </si>
  <si>
    <t>Printing &amp; Binding</t>
  </si>
  <si>
    <t>707400</t>
  </si>
  <si>
    <t>707450</t>
  </si>
  <si>
    <t>Lease - Other Equipment</t>
  </si>
  <si>
    <t>707452</t>
  </si>
  <si>
    <t>Lease - Copy Machine</t>
  </si>
  <si>
    <t>707505</t>
  </si>
  <si>
    <t>Op Expense - Vehicle Rental</t>
  </si>
  <si>
    <t>708060</t>
  </si>
  <si>
    <t>Capital - Other Equipment</t>
  </si>
  <si>
    <t>CAO006</t>
  </si>
  <si>
    <t>185 Main Street</t>
  </si>
  <si>
    <t>IADV02</t>
  </si>
  <si>
    <t>Commencement</t>
  </si>
  <si>
    <t>PLNT24</t>
  </si>
  <si>
    <t>Physical Plant – Snow Removal OT</t>
  </si>
  <si>
    <t>Chief Operating Officer</t>
  </si>
  <si>
    <t>FY2021</t>
  </si>
  <si>
    <t>ATHC41</t>
  </si>
  <si>
    <t>Co-ed Basketball Camp</t>
  </si>
  <si>
    <t>ATHC50</t>
  </si>
  <si>
    <t>Co-ed Track and Field Camp</t>
  </si>
  <si>
    <t>MENC40</t>
  </si>
  <si>
    <t>Boys' Baseball Camp</t>
  </si>
  <si>
    <t>MENC41</t>
  </si>
  <si>
    <t>Boys' Basketball Camp</t>
  </si>
  <si>
    <t>Chief Operating  Officer</t>
  </si>
  <si>
    <t>701001</t>
  </si>
  <si>
    <t>Advertising</t>
  </si>
  <si>
    <t>701501</t>
  </si>
  <si>
    <t>Subscriptions</t>
  </si>
  <si>
    <t>706601</t>
  </si>
  <si>
    <t>Facility Svcs - Laundry/DryCleaning</t>
  </si>
  <si>
    <t>706603</t>
  </si>
  <si>
    <t>Facility Svcs - Security</t>
  </si>
  <si>
    <t>706604</t>
  </si>
  <si>
    <t>Facility Svcs - Storage Expense</t>
  </si>
  <si>
    <t>707303</t>
  </si>
  <si>
    <t>Supplies - Law Enforcement</t>
  </si>
  <si>
    <t>707403</t>
  </si>
  <si>
    <t>Shipping &amp; Freight</t>
  </si>
  <si>
    <t>Less Open Encumbrances</t>
  </si>
  <si>
    <t>Sports Performance</t>
  </si>
  <si>
    <t>601305</t>
  </si>
  <si>
    <t>Salaries &amp; Wages GR Intern</t>
  </si>
  <si>
    <t>601307</t>
  </si>
  <si>
    <t>Salaries &amp; Wages Athletic Coaches</t>
  </si>
  <si>
    <t>701100</t>
  </si>
  <si>
    <t>Liability Insurance</t>
  </si>
  <si>
    <t>701602</t>
  </si>
  <si>
    <t>Credit Card Fees</t>
  </si>
  <si>
    <t>702112</t>
  </si>
  <si>
    <t>Other Edu Svcs &amp; Support - Misc</t>
  </si>
  <si>
    <t>704500</t>
  </si>
  <si>
    <t>Grants &amp; Fin Aid, Non Need Based</t>
  </si>
  <si>
    <t>705001</t>
  </si>
  <si>
    <t>Travel - Team InState</t>
  </si>
  <si>
    <t>705002</t>
  </si>
  <si>
    <t>Travel- Athletic Recruiting InState</t>
  </si>
  <si>
    <t>705101</t>
  </si>
  <si>
    <t>Travel - Team OutState</t>
  </si>
  <si>
    <t>705102</t>
  </si>
  <si>
    <t>Travel-Athletic Recruiting OutState</t>
  </si>
  <si>
    <t>705500</t>
  </si>
  <si>
    <t>Personal Vehicle Mileage</t>
  </si>
  <si>
    <t>707307</t>
  </si>
  <si>
    <t>Supplies - Promotional</t>
  </si>
  <si>
    <t>Strength &amp; Conditioning</t>
  </si>
  <si>
    <t>MENS42 / MENS50/ WMNS42 /WMNS50</t>
  </si>
  <si>
    <t>Mens/Wmns X-Country / Track</t>
  </si>
  <si>
    <t>Women's Swimming &amp; Diving</t>
  </si>
  <si>
    <t>* Starting July 1st, FY18, Athletics moved to Institutional Advancement as well as MEDI01 - Academic Technology Full time salaries.</t>
  </si>
  <si>
    <t>* FY20 Athletics moved from Institutional Advancement to Chief Operating Officer</t>
  </si>
  <si>
    <t>(4) - FY20 IADV02 Commencement and Athletics were moved from Inst Advancement to Chief Operating Officer</t>
  </si>
  <si>
    <t>(5) - FY20 Police Dept was moved from President to Chief Operating Officer</t>
  </si>
  <si>
    <t>(2) -  Budget figures depicted in these worksheets are not a full divisional representation of expenditures.  Multiple categories and/or sports programs receive external</t>
  </si>
  <si>
    <t xml:space="preserve">        revenue infusions to meet expenditures.  Thus original budgets and actual expenditures may differ but at the close of the fiscal year no accounts are in deficit.</t>
  </si>
  <si>
    <t>Police</t>
  </si>
  <si>
    <t>Grand Total Chief Operating Officer</t>
  </si>
  <si>
    <t>Total COO Full-Time &amp; PartTime PS</t>
  </si>
  <si>
    <t>Total COO Over-Time, DPS &amp; OE</t>
  </si>
  <si>
    <t>Total Chief Operating Officer</t>
  </si>
  <si>
    <t>ICOM01</t>
  </si>
  <si>
    <t>Institutional Communication</t>
  </si>
  <si>
    <t>IMRK01</t>
  </si>
  <si>
    <t>Institutional Marketing</t>
  </si>
  <si>
    <t>(6) - In FY21 RESL30 temporially temporally from SA to COO</t>
  </si>
  <si>
    <t>FY2022</t>
  </si>
  <si>
    <t>ATHL00</t>
  </si>
  <si>
    <t>Unallotted Athletic Budget</t>
  </si>
  <si>
    <t>701301</t>
  </si>
  <si>
    <t>Medical Services</t>
  </si>
  <si>
    <t>701502</t>
  </si>
  <si>
    <t>Licenses</t>
  </si>
  <si>
    <t>705600</t>
  </si>
  <si>
    <t>Virtual Conferences</t>
  </si>
  <si>
    <t>707153</t>
  </si>
  <si>
    <t>Technology Svcs - Other</t>
  </si>
  <si>
    <t>708021</t>
  </si>
  <si>
    <t>Building Improvements</t>
  </si>
  <si>
    <t>Office Chief Operations Officer</t>
  </si>
  <si>
    <t>701401</t>
  </si>
  <si>
    <t>Athletic Event Services</t>
  </si>
  <si>
    <t>Educational Services</t>
  </si>
  <si>
    <t>(7) - In FY21 ADVR01, MEDI03 transferred from IA to COO.</t>
  </si>
  <si>
    <t>(8) - In FY21 ICOM01 &amp; IMRK01 were created to replace MCOM01 which transferred from IA to COO.</t>
  </si>
  <si>
    <t>ADVR01</t>
  </si>
  <si>
    <t>MEDI03</t>
  </si>
  <si>
    <t>Advertising and Marketing</t>
  </si>
  <si>
    <t>Institutional Communication Office (Formerly MCOM01)</t>
  </si>
  <si>
    <t>Institutional Marketing Office (Formerly MCOM01)</t>
  </si>
  <si>
    <t>Media Technology</t>
  </si>
  <si>
    <t>PLNT04</t>
  </si>
  <si>
    <t>Facilities Planning</t>
  </si>
  <si>
    <t>(9) - In FY21 we received CRF (Corona Relief Funds) specific for Protective Services, therefore reducing the Full Time Expense in FY21 only.</t>
  </si>
  <si>
    <t>Banner Index Expense Summary FY10 - FY22</t>
  </si>
  <si>
    <t>G:\General\Web Site Page\FY22 Working Data\Chief Operating Officer Expense Data\#1 FY10-FY22 All Expenditures</t>
  </si>
  <si>
    <t>G:\General\Web Site Page\FY22 Working Data\Chief Operating Officer Expense Data\#2 FY10-FY22 Expenditures</t>
  </si>
  <si>
    <t>Increase (Decrease)  FY2023 Budget vs.</t>
  </si>
  <si>
    <t>FY2022 Original Budget</t>
  </si>
  <si>
    <t>FY2022 Adjusted Budget vs Actual</t>
  </si>
  <si>
    <t>FY22 Expenditures</t>
  </si>
  <si>
    <t>G:\General\Web Site Page\FY22 Working Data\Chief Operating Officer Expense Data\#3 FY22 Detail By Index-COO</t>
  </si>
  <si>
    <t>G:\General\Web Site Page\FY22 Working Data\Chief Operating Officer Expense Data\#3 FY22 Detail By Index-Athletics</t>
  </si>
  <si>
    <t>FY22 Full-Time &amp; Permanent Part-Time</t>
  </si>
  <si>
    <t>G:\General\Web Site Page\FY22 Working Data\Chief Operating Officer Expense Data\#4 Personal Services Analysis</t>
  </si>
  <si>
    <t>G:\General\Web Site Page\FY22 Working Data\Chief Operating Officer Expense Data\#4 Personal Services Analysis-Athletics</t>
  </si>
  <si>
    <t>Residence Life</t>
  </si>
  <si>
    <t>RESL30</t>
  </si>
  <si>
    <t>Residence Life Office</t>
  </si>
  <si>
    <t>Institutional Communication &amp; Marketing</t>
  </si>
  <si>
    <t>601303</t>
  </si>
  <si>
    <t>Salaries &amp; Wages Reemployed Retiree</t>
  </si>
  <si>
    <t>701400</t>
  </si>
  <si>
    <t>Athletes &amp; Entertainment Services</t>
  </si>
  <si>
    <t>702103</t>
  </si>
  <si>
    <t>E-Subscriptions &amp; Electronic Media</t>
  </si>
  <si>
    <t>702201</t>
  </si>
  <si>
    <t>Compressed Gases</t>
  </si>
  <si>
    <t>705700</t>
  </si>
  <si>
    <t>NonReportable Tuition Reimbursement</t>
  </si>
  <si>
    <t>706004</t>
  </si>
  <si>
    <t>Utilities District Cooling/Heating</t>
  </si>
  <si>
    <t>706301</t>
  </si>
  <si>
    <t>Supplies - Repair Materials</t>
  </si>
  <si>
    <t>707200</t>
  </si>
  <si>
    <t>Technology Supplies</t>
  </si>
  <si>
    <t>707502</t>
  </si>
  <si>
    <t>Op Expense - Equip Non-Cap</t>
  </si>
  <si>
    <t>708080</t>
  </si>
  <si>
    <t>Capital - Software</t>
  </si>
  <si>
    <t>601302</t>
  </si>
  <si>
    <t>Salaries &amp; Wages Lecturers-Teaching</t>
  </si>
  <si>
    <t>701000</t>
  </si>
  <si>
    <t>Personnel Advertising</t>
  </si>
  <si>
    <t>701402</t>
  </si>
  <si>
    <t>Athletic Officiating Services</t>
  </si>
  <si>
    <t>701404</t>
  </si>
  <si>
    <t>Honoraria</t>
  </si>
  <si>
    <t>702111</t>
  </si>
  <si>
    <t>Books Non-Capital</t>
  </si>
  <si>
    <t>Report as of 09-08-22</t>
  </si>
  <si>
    <t>Thru/including PPE 6/17 - 6/30/22 (check date 7/15/22)</t>
  </si>
  <si>
    <t>Starting FY20 Athletics and Police moved to Chief Operating Officer</t>
  </si>
  <si>
    <t xml:space="preserve">FY18 Athletics moved to Institutional Advancement </t>
  </si>
  <si>
    <t>FY19 Police moved to the President's Office</t>
  </si>
  <si>
    <t>FY21 ADVR01, MEDI03 transferred from IA to COO.</t>
  </si>
  <si>
    <t>FY21 ICOM01 &amp; IMRK01 were created to replace MCOM01 which transferred from IA to COO.</t>
  </si>
  <si>
    <t>FY21 RESL30 temporially temporally from SA to COO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</si>
</sst>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7" x14ac:knownFonts="1">
    <font>
      <sz val="8"/>
      <name val="Microsoft Sans Serif"/>
      <family val="2"/>
      <charset val="204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u/>
      <sz val="10"/>
      <name val="Microsoft Sans Serif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2" fillId="5" borderId="0" xfId="0" applyFont="1" applyFill="1"/>
    <xf numFmtId="0" fontId="2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/>
    <xf numFmtId="0" fontId="2" fillId="3" borderId="0" xfId="0" applyFont="1" applyFill="1"/>
    <xf numFmtId="5" fontId="3" fillId="0" borderId="0" xfId="0" applyNumberFormat="1" applyFont="1"/>
    <xf numFmtId="5" fontId="3" fillId="0" borderId="0" xfId="0" applyNumberFormat="1" applyFont="1" applyFill="1"/>
    <xf numFmtId="5" fontId="3" fillId="0" borderId="0" xfId="0" applyNumberFormat="1" applyFont="1" applyBorder="1"/>
    <xf numFmtId="0" fontId="2" fillId="3" borderId="0" xfId="0" applyFont="1" applyFill="1" applyBorder="1"/>
    <xf numFmtId="5" fontId="2" fillId="3" borderId="2" xfId="0" applyNumberFormat="1" applyFont="1" applyFill="1" applyBorder="1"/>
    <xf numFmtId="0" fontId="3" fillId="4" borderId="0" xfId="0" applyFont="1" applyFill="1"/>
    <xf numFmtId="5" fontId="3" fillId="0" borderId="1" xfId="0" applyNumberFormat="1" applyFont="1" applyBorder="1"/>
    <xf numFmtId="0" fontId="3" fillId="5" borderId="0" xfId="0" applyFont="1" applyFill="1"/>
    <xf numFmtId="0" fontId="3" fillId="0" borderId="0" xfId="0" applyFont="1" applyFill="1"/>
    <xf numFmtId="0" fontId="2" fillId="0" borderId="3" xfId="2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0" fontId="2" fillId="0" borderId="5" xfId="2" applyNumberFormat="1" applyFont="1" applyFill="1" applyBorder="1" applyAlignment="1">
      <alignment horizontal="center"/>
    </xf>
    <xf numFmtId="0" fontId="2" fillId="0" borderId="6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2" xfId="0" applyNumberFormat="1" applyFont="1" applyBorder="1" applyAlignment="1">
      <alignment horizontal="right"/>
    </xf>
    <xf numFmtId="5" fontId="2" fillId="0" borderId="2" xfId="0" applyNumberFormat="1" applyFont="1" applyBorder="1"/>
    <xf numFmtId="10" fontId="3" fillId="0" borderId="0" xfId="1" applyNumberFormat="1" applyFont="1"/>
    <xf numFmtId="0" fontId="2" fillId="2" borderId="2" xfId="0" applyFont="1" applyFill="1" applyBorder="1" applyAlignment="1">
      <alignment horizontal="right"/>
    </xf>
    <xf numFmtId="5" fontId="2" fillId="2" borderId="2" xfId="0" applyNumberFormat="1" applyFont="1" applyFill="1" applyBorder="1"/>
    <xf numFmtId="10" fontId="2" fillId="2" borderId="2" xfId="0" applyNumberFormat="1" applyFont="1" applyFill="1" applyBorder="1" applyAlignment="1">
      <alignment horizontal="center"/>
    </xf>
    <xf numFmtId="0" fontId="2" fillId="4" borderId="1" xfId="2" applyNumberFormat="1" applyFont="1" applyFill="1" applyBorder="1" applyAlignment="1">
      <alignment horizontal="center"/>
    </xf>
    <xf numFmtId="0" fontId="2" fillId="4" borderId="6" xfId="2" applyNumberFormat="1" applyFont="1" applyFill="1" applyBorder="1" applyAlignment="1">
      <alignment horizontal="center"/>
    </xf>
    <xf numFmtId="0" fontId="2" fillId="4" borderId="0" xfId="0" applyNumberFormat="1" applyFont="1" applyFill="1"/>
    <xf numFmtId="0" fontId="3" fillId="4" borderId="0" xfId="0" applyNumberFormat="1" applyFont="1" applyFill="1"/>
    <xf numFmtId="5" fontId="3" fillId="4" borderId="0" xfId="0" applyNumberFormat="1" applyFont="1" applyFill="1"/>
    <xf numFmtId="5" fontId="2" fillId="4" borderId="2" xfId="0" applyNumberFormat="1" applyFont="1" applyFill="1" applyBorder="1"/>
    <xf numFmtId="10" fontId="3" fillId="4" borderId="0" xfId="1" applyNumberFormat="1" applyFont="1" applyFill="1"/>
    <xf numFmtId="0" fontId="2" fillId="0" borderId="1" xfId="2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5" fontId="3" fillId="0" borderId="0" xfId="0" applyNumberFormat="1" applyFont="1" applyFill="1" applyAlignment="1">
      <alignment horizontal="right"/>
    </xf>
    <xf numFmtId="5" fontId="2" fillId="0" borderId="2" xfId="0" applyNumberFormat="1" applyFont="1" applyFill="1" applyBorder="1"/>
    <xf numFmtId="10" fontId="2" fillId="0" borderId="2" xfId="0" applyNumberFormat="1" applyFont="1" applyFill="1" applyBorder="1" applyAlignment="1">
      <alignment horizontal="center"/>
    </xf>
    <xf numFmtId="10" fontId="3" fillId="0" borderId="0" xfId="1" applyNumberFormat="1" applyFont="1" applyFill="1"/>
    <xf numFmtId="0" fontId="2" fillId="0" borderId="0" xfId="0" applyNumberFormat="1" applyFont="1"/>
    <xf numFmtId="5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6" xfId="2" applyNumberFormat="1" applyFont="1" applyFill="1" applyBorder="1" applyAlignment="1">
      <alignment horizontal="center" wrapText="1"/>
    </xf>
    <xf numFmtId="0" fontId="2" fillId="4" borderId="1" xfId="2" applyFont="1" applyFill="1" applyBorder="1" applyAlignment="1">
      <alignment horizontal="center" wrapText="1"/>
    </xf>
    <xf numFmtId="0" fontId="2" fillId="4" borderId="0" xfId="0" applyNumberFormat="1" applyFont="1" applyFill="1" applyAlignment="1">
      <alignment horizontal="center"/>
    </xf>
    <xf numFmtId="10" fontId="3" fillId="4" borderId="0" xfId="0" applyNumberFormat="1" applyFont="1" applyFill="1" applyAlignment="1">
      <alignment horizontal="center"/>
    </xf>
    <xf numFmtId="10" fontId="2" fillId="4" borderId="2" xfId="0" applyNumberFormat="1" applyFont="1" applyFill="1" applyBorder="1" applyAlignment="1">
      <alignment horizontal="center"/>
    </xf>
    <xf numFmtId="5" fontId="2" fillId="4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Fill="1"/>
    <xf numFmtId="0" fontId="2" fillId="0" borderId="7" xfId="2" applyNumberFormat="1" applyFont="1" applyFill="1" applyBorder="1" applyAlignment="1">
      <alignment horizontal="center" wrapText="1"/>
    </xf>
    <xf numFmtId="5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 wrapText="1"/>
    </xf>
    <xf numFmtId="0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39" fontId="2" fillId="0" borderId="0" xfId="0" applyNumberFormat="1" applyFont="1" applyFill="1" applyAlignment="1">
      <alignment horizontal="center"/>
    </xf>
    <xf numFmtId="39" fontId="3" fillId="0" borderId="0" xfId="1" applyNumberFormat="1" applyFont="1" applyFill="1"/>
    <xf numFmtId="39" fontId="2" fillId="0" borderId="0" xfId="1" applyNumberFormat="1" applyFont="1" applyFill="1"/>
    <xf numFmtId="0" fontId="2" fillId="0" borderId="1" xfId="0" applyFont="1" applyBorder="1"/>
    <xf numFmtId="5" fontId="2" fillId="0" borderId="2" xfId="1" applyNumberFormat="1" applyFont="1" applyBorder="1"/>
    <xf numFmtId="5" fontId="2" fillId="0" borderId="2" xfId="1" applyNumberFormat="1" applyFont="1" applyFill="1" applyBorder="1"/>
    <xf numFmtId="3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Fill="1"/>
    <xf numFmtId="5" fontId="2" fillId="0" borderId="0" xfId="0" applyNumberFormat="1" applyFont="1" applyFill="1"/>
    <xf numFmtId="0" fontId="2" fillId="0" borderId="0" xfId="0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7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2" fillId="6" borderId="0" xfId="0" applyNumberFormat="1" applyFont="1" applyFill="1" applyAlignment="1" applyProtection="1">
      <alignment horizontal="center"/>
      <protection locked="0"/>
    </xf>
    <xf numFmtId="5" fontId="3" fillId="0" borderId="2" xfId="0" applyNumberFormat="1" applyFont="1" applyBorder="1"/>
    <xf numFmtId="37" fontId="3" fillId="0" borderId="2" xfId="0" applyNumberFormat="1" applyFont="1" applyBorder="1"/>
    <xf numFmtId="0" fontId="2" fillId="0" borderId="0" xfId="0" applyNumberFormat="1" applyFont="1" applyFill="1" applyAlignment="1" applyProtection="1">
      <alignment horizontal="center"/>
      <protection locked="0"/>
    </xf>
    <xf numFmtId="5" fontId="3" fillId="0" borderId="0" xfId="0" applyNumberFormat="1" applyFont="1" applyFill="1" applyBorder="1"/>
    <xf numFmtId="37" fontId="3" fillId="0" borderId="0" xfId="0" applyNumberFormat="1" applyFont="1" applyFill="1" applyBorder="1"/>
    <xf numFmtId="0" fontId="3" fillId="0" borderId="0" xfId="0" applyNumberFormat="1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2" fillId="6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7" fontId="3" fillId="0" borderId="0" xfId="0" applyNumberFormat="1" applyFont="1"/>
    <xf numFmtId="37" fontId="3" fillId="0" borderId="0" xfId="0" applyNumberFormat="1" applyFont="1" applyFill="1"/>
    <xf numFmtId="3" fontId="4" fillId="0" borderId="0" xfId="4" applyNumberFormat="1"/>
    <xf numFmtId="0" fontId="6" fillId="0" borderId="0" xfId="3" applyFont="1"/>
    <xf numFmtId="0" fontId="4" fillId="0" borderId="0" xfId="3" applyAlignment="1">
      <alignment horizontal="center"/>
    </xf>
    <xf numFmtId="0" fontId="4" fillId="0" borderId="0" xfId="3"/>
    <xf numFmtId="5" fontId="3" fillId="0" borderId="0" xfId="1" applyNumberFormat="1" applyFont="1"/>
    <xf numFmtId="0" fontId="3" fillId="0" borderId="0" xfId="0" applyNumberFormat="1" applyFont="1" applyBorder="1"/>
    <xf numFmtId="0" fontId="2" fillId="0" borderId="2" xfId="0" applyFont="1" applyBorder="1" applyAlignment="1">
      <alignment horizontal="right"/>
    </xf>
    <xf numFmtId="5" fontId="3" fillId="0" borderId="0" xfId="1" applyNumberFormat="1" applyFont="1" applyFill="1"/>
    <xf numFmtId="0" fontId="3" fillId="0" borderId="0" xfId="0" applyFont="1" applyAlignment="1">
      <alignment horizontal="left"/>
    </xf>
    <xf numFmtId="5" fontId="3" fillId="5" borderId="0" xfId="0" applyNumberFormat="1" applyFont="1" applyFill="1"/>
    <xf numFmtId="4" fontId="0" fillId="0" borderId="0" xfId="0" applyNumberFormat="1"/>
  </cellXfs>
  <cellStyles count="5">
    <cellStyle name="Normal" xfId="0" builtinId="0"/>
    <cellStyle name="Normal 10" xfId="3" xr:uid="{34E3BC0B-6DF6-4E1F-9596-B77825EDCFCA}"/>
    <cellStyle name="Normal 11" xfId="4" xr:uid="{48A7AD3E-D3EF-438D-B656-1E960AEFBFC5}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9"/>
  <sheetViews>
    <sheetView tabSelected="1" zoomScaleNormal="100" workbookViewId="0">
      <pane ySplit="5" topLeftCell="A168" activePane="bottomLeft" state="frozen"/>
      <selection pane="bottomLeft" activeCell="C1" sqref="C1:D1048576"/>
    </sheetView>
  </sheetViews>
  <sheetFormatPr defaultColWidth="9.1640625" defaultRowHeight="12.75" outlineLevelCol="1" x14ac:dyDescent="0.2"/>
  <cols>
    <col min="1" max="1" width="13.1640625" style="2" customWidth="1"/>
    <col min="2" max="2" width="50.6640625" style="2" customWidth="1"/>
    <col min="3" max="4" width="16.6640625" style="2" hidden="1" customWidth="1" outlineLevel="1"/>
    <col min="5" max="5" width="16.6640625" style="2" bestFit="1" customWidth="1" collapsed="1"/>
    <col min="6" max="13" width="16.6640625" style="2" bestFit="1" customWidth="1"/>
    <col min="14" max="15" width="17.83203125" style="2" customWidth="1"/>
    <col min="16" max="16384" width="9.1640625" style="2"/>
  </cols>
  <sheetData>
    <row r="1" spans="1:15" x14ac:dyDescent="0.2">
      <c r="A1" s="1" t="s">
        <v>400</v>
      </c>
    </row>
    <row r="2" spans="1:15" x14ac:dyDescent="0.2">
      <c r="A2" s="3" t="s">
        <v>301</v>
      </c>
      <c r="B2" s="15"/>
      <c r="F2" s="16"/>
      <c r="G2" s="16"/>
      <c r="K2" s="16"/>
    </row>
    <row r="3" spans="1:15" x14ac:dyDescent="0.2">
      <c r="A3" s="1" t="s">
        <v>178</v>
      </c>
    </row>
    <row r="4" spans="1:15" ht="21" customHeight="1" x14ac:dyDescent="0.2">
      <c r="B4" s="1"/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179</v>
      </c>
      <c r="K4" s="18" t="s">
        <v>186</v>
      </c>
      <c r="L4" s="18" t="s">
        <v>192</v>
      </c>
      <c r="M4" s="18" t="s">
        <v>193</v>
      </c>
      <c r="N4" s="18" t="s">
        <v>302</v>
      </c>
      <c r="O4" s="18" t="s">
        <v>372</v>
      </c>
    </row>
    <row r="5" spans="1:15" ht="18" customHeight="1" x14ac:dyDescent="0.2">
      <c r="B5" s="1"/>
      <c r="C5" s="20" t="s">
        <v>9</v>
      </c>
      <c r="D5" s="20" t="s">
        <v>9</v>
      </c>
      <c r="E5" s="20" t="s">
        <v>9</v>
      </c>
      <c r="F5" s="20" t="s">
        <v>9</v>
      </c>
      <c r="G5" s="20" t="s">
        <v>9</v>
      </c>
      <c r="H5" s="20" t="s">
        <v>9</v>
      </c>
      <c r="I5" s="20" t="s">
        <v>9</v>
      </c>
      <c r="J5" s="20" t="s">
        <v>9</v>
      </c>
      <c r="K5" s="20" t="s">
        <v>9</v>
      </c>
      <c r="L5" s="20" t="s">
        <v>9</v>
      </c>
      <c r="M5" s="20" t="s">
        <v>9</v>
      </c>
      <c r="N5" s="20" t="s">
        <v>9</v>
      </c>
      <c r="O5" s="20" t="s">
        <v>9</v>
      </c>
    </row>
    <row r="6" spans="1:15" x14ac:dyDescent="0.2">
      <c r="B6" s="1"/>
      <c r="C6" s="21"/>
      <c r="D6" s="21"/>
      <c r="E6" s="21"/>
      <c r="F6" s="21"/>
      <c r="G6" s="21"/>
      <c r="H6" s="21"/>
      <c r="I6" s="21"/>
    </row>
    <row r="7" spans="1:15" x14ac:dyDescent="0.2">
      <c r="B7" s="1" t="s">
        <v>301</v>
      </c>
      <c r="C7" s="6"/>
      <c r="D7" s="6"/>
      <c r="E7" s="6"/>
      <c r="F7" s="6"/>
      <c r="G7" s="6"/>
      <c r="H7" s="6"/>
      <c r="I7" s="5"/>
    </row>
    <row r="8" spans="1:15" x14ac:dyDescent="0.2">
      <c r="A8" s="1" t="s">
        <v>180</v>
      </c>
      <c r="B8" s="1"/>
      <c r="C8" s="6"/>
      <c r="D8" s="6"/>
      <c r="E8" s="6"/>
      <c r="F8" s="6"/>
      <c r="G8" s="6"/>
      <c r="H8" s="6"/>
      <c r="I8" s="5"/>
    </row>
    <row r="9" spans="1:15" x14ac:dyDescent="0.2">
      <c r="A9" s="6" t="s">
        <v>17</v>
      </c>
      <c r="B9" s="6" t="s">
        <v>18</v>
      </c>
      <c r="C9" s="8">
        <v>230013.99</v>
      </c>
      <c r="D9" s="8">
        <v>241423.58000000002</v>
      </c>
      <c r="E9" s="8">
        <v>220018.06</v>
      </c>
      <c r="F9" s="8">
        <v>236299.19</v>
      </c>
      <c r="G9" s="8">
        <v>256871.57</v>
      </c>
      <c r="H9" s="8">
        <v>264332.3</v>
      </c>
      <c r="I9" s="8">
        <v>266214.88</v>
      </c>
      <c r="J9" s="8">
        <v>265964.06</v>
      </c>
      <c r="K9" s="8">
        <v>264182.7</v>
      </c>
      <c r="L9" s="8">
        <v>194866.88</v>
      </c>
      <c r="M9" s="9">
        <v>240939.9</v>
      </c>
      <c r="N9" s="8">
        <v>392668.06</v>
      </c>
      <c r="O9" s="8">
        <v>236742.26</v>
      </c>
    </row>
    <row r="10" spans="1:15" x14ac:dyDescent="0.2">
      <c r="A10" s="6" t="s">
        <v>295</v>
      </c>
      <c r="B10" s="6" t="s">
        <v>296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9">
        <v>25129.41</v>
      </c>
      <c r="N10" s="8">
        <v>58421.99</v>
      </c>
      <c r="O10" s="8">
        <v>42753.25</v>
      </c>
    </row>
    <row r="11" spans="1:15" x14ac:dyDescent="0.2">
      <c r="A11" s="6" t="s">
        <v>27</v>
      </c>
      <c r="B11" s="6" t="s">
        <v>28</v>
      </c>
      <c r="C11" s="8">
        <v>47596.47</v>
      </c>
      <c r="D11" s="8">
        <v>49323.07</v>
      </c>
      <c r="E11" s="8">
        <v>50093.47</v>
      </c>
      <c r="F11" s="8">
        <v>49711.01</v>
      </c>
      <c r="G11" s="8">
        <v>52467.340000000004</v>
      </c>
      <c r="H11" s="8">
        <v>54230.200000000004</v>
      </c>
      <c r="I11" s="8">
        <v>56051.380000000005</v>
      </c>
      <c r="J11" s="8">
        <v>54531.23</v>
      </c>
      <c r="K11" s="8">
        <v>55695.43</v>
      </c>
      <c r="L11" s="8">
        <v>54703.87</v>
      </c>
      <c r="M11" s="9">
        <v>58062.06</v>
      </c>
      <c r="N11" s="8">
        <v>59962.35</v>
      </c>
      <c r="O11" s="8">
        <v>63873.97</v>
      </c>
    </row>
    <row r="12" spans="1:15" x14ac:dyDescent="0.2">
      <c r="A12" s="6" t="s">
        <v>29</v>
      </c>
      <c r="B12" s="6" t="s">
        <v>30</v>
      </c>
      <c r="C12" s="8">
        <v>179011.41999999998</v>
      </c>
      <c r="D12" s="8">
        <v>208337.95</v>
      </c>
      <c r="E12" s="8">
        <v>213355.44</v>
      </c>
      <c r="F12" s="8">
        <v>210753.36000000002</v>
      </c>
      <c r="G12" s="8">
        <v>221102.68000000002</v>
      </c>
      <c r="H12" s="8">
        <v>231747.19</v>
      </c>
      <c r="I12" s="8">
        <v>171023.47</v>
      </c>
      <c r="J12" s="8">
        <v>180512.91999999998</v>
      </c>
      <c r="K12" s="8">
        <v>199683.11</v>
      </c>
      <c r="L12" s="8">
        <v>226896.8</v>
      </c>
      <c r="M12" s="9">
        <v>238938.53</v>
      </c>
      <c r="N12" s="8">
        <v>254198.30000000002</v>
      </c>
      <c r="O12" s="8">
        <v>139866.06</v>
      </c>
    </row>
    <row r="13" spans="1:15" x14ac:dyDescent="0.2">
      <c r="A13" s="6" t="s">
        <v>31</v>
      </c>
      <c r="B13" s="6" t="s">
        <v>32</v>
      </c>
      <c r="C13" s="8">
        <v>140489.83000000002</v>
      </c>
      <c r="D13" s="8">
        <v>150298.78999999998</v>
      </c>
      <c r="E13" s="8">
        <v>152955.43</v>
      </c>
      <c r="F13" s="8">
        <v>151430.64000000001</v>
      </c>
      <c r="G13" s="8">
        <v>158484.99</v>
      </c>
      <c r="H13" s="8">
        <v>176673.68</v>
      </c>
      <c r="I13" s="8">
        <v>200018.03</v>
      </c>
      <c r="J13" s="8">
        <v>198768.03</v>
      </c>
      <c r="K13" s="8">
        <v>202230.01</v>
      </c>
      <c r="L13" s="8">
        <v>200621.1</v>
      </c>
      <c r="M13" s="9">
        <v>144452.94</v>
      </c>
      <c r="N13" s="8">
        <v>132675.96</v>
      </c>
      <c r="O13" s="8">
        <v>141747.98000000001</v>
      </c>
    </row>
    <row r="14" spans="1:15" x14ac:dyDescent="0.2">
      <c r="A14" s="2" t="s">
        <v>367</v>
      </c>
      <c r="B14" s="2" t="s">
        <v>368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9">
        <v>0</v>
      </c>
      <c r="N14" s="8">
        <v>606.95000000000005</v>
      </c>
      <c r="O14" s="8">
        <v>218600.95999999999</v>
      </c>
    </row>
    <row r="15" spans="1:15" x14ac:dyDescent="0.2">
      <c r="A15" s="2" t="s">
        <v>369</v>
      </c>
      <c r="B15" s="2" t="s">
        <v>370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v>0</v>
      </c>
      <c r="N15" s="8">
        <v>1042.43</v>
      </c>
      <c r="O15" s="8">
        <v>427395.33</v>
      </c>
    </row>
    <row r="16" spans="1:15" x14ac:dyDescent="0.2">
      <c r="A16" s="6" t="s">
        <v>33</v>
      </c>
      <c r="B16" s="6" t="s">
        <v>34</v>
      </c>
      <c r="C16" s="8">
        <v>124883.1</v>
      </c>
      <c r="D16" s="8">
        <v>135119.54999999999</v>
      </c>
      <c r="E16" s="8">
        <v>130314.92</v>
      </c>
      <c r="F16" s="8">
        <v>135570.15</v>
      </c>
      <c r="G16" s="8">
        <v>142478.49</v>
      </c>
      <c r="H16" s="8">
        <v>141424.25</v>
      </c>
      <c r="I16" s="8">
        <v>156981.15</v>
      </c>
      <c r="J16" s="8">
        <v>146664.76</v>
      </c>
      <c r="K16" s="8">
        <v>136248.28</v>
      </c>
      <c r="L16" s="8">
        <v>126253.24</v>
      </c>
      <c r="M16" s="9">
        <v>144915.13</v>
      </c>
      <c r="N16" s="8">
        <v>161991.06</v>
      </c>
      <c r="O16" s="8">
        <v>163719.53</v>
      </c>
    </row>
    <row r="17" spans="1:15" ht="13.5" thickBot="1" x14ac:dyDescent="0.25">
      <c r="A17" s="6"/>
      <c r="B17" s="62" t="s">
        <v>183</v>
      </c>
      <c r="C17" s="40">
        <f>SUM(C9:C16)</f>
        <v>721994.80999999994</v>
      </c>
      <c r="D17" s="40">
        <f t="shared" ref="D17:O17" si="0">SUM(D9:D16)</f>
        <v>784502.94</v>
      </c>
      <c r="E17" s="40">
        <f t="shared" si="0"/>
        <v>766737.32000000007</v>
      </c>
      <c r="F17" s="40">
        <f t="shared" si="0"/>
        <v>783764.35000000009</v>
      </c>
      <c r="G17" s="40">
        <f t="shared" si="0"/>
        <v>831405.07000000007</v>
      </c>
      <c r="H17" s="40">
        <f t="shared" si="0"/>
        <v>868407.61999999988</v>
      </c>
      <c r="I17" s="40">
        <f t="shared" si="0"/>
        <v>850288.91</v>
      </c>
      <c r="J17" s="40">
        <f t="shared" si="0"/>
        <v>846441</v>
      </c>
      <c r="K17" s="40">
        <f t="shared" si="0"/>
        <v>858039.53</v>
      </c>
      <c r="L17" s="40">
        <f t="shared" si="0"/>
        <v>803341.89</v>
      </c>
      <c r="M17" s="40">
        <f t="shared" si="0"/>
        <v>852437.97000000009</v>
      </c>
      <c r="N17" s="40">
        <f t="shared" si="0"/>
        <v>1061567.0999999999</v>
      </c>
      <c r="O17" s="40">
        <f t="shared" si="0"/>
        <v>1434699.34</v>
      </c>
    </row>
    <row r="18" spans="1:15" ht="13.5" thickTop="1" x14ac:dyDescent="0.2">
      <c r="A18" s="6"/>
      <c r="B18" s="6" t="s">
        <v>13</v>
      </c>
      <c r="C18" s="8"/>
      <c r="D18" s="9">
        <f>D17-C17</f>
        <v>62508.130000000005</v>
      </c>
      <c r="E18" s="9">
        <f t="shared" ref="E18:O18" si="1">E17-D17</f>
        <v>-17765.619999999879</v>
      </c>
      <c r="F18" s="9">
        <f t="shared" si="1"/>
        <v>17027.030000000028</v>
      </c>
      <c r="G18" s="9">
        <f t="shared" si="1"/>
        <v>47640.719999999972</v>
      </c>
      <c r="H18" s="9">
        <f t="shared" si="1"/>
        <v>37002.549999999814</v>
      </c>
      <c r="I18" s="9">
        <f t="shared" si="1"/>
        <v>-18118.709999999846</v>
      </c>
      <c r="J18" s="9">
        <f t="shared" si="1"/>
        <v>-3847.9100000000326</v>
      </c>
      <c r="K18" s="9">
        <f t="shared" si="1"/>
        <v>11598.530000000028</v>
      </c>
      <c r="L18" s="9">
        <f t="shared" si="1"/>
        <v>-54697.640000000014</v>
      </c>
      <c r="M18" s="9">
        <f t="shared" si="1"/>
        <v>49096.080000000075</v>
      </c>
      <c r="N18" s="9">
        <f t="shared" si="1"/>
        <v>209129.12999999977</v>
      </c>
      <c r="O18" s="9">
        <f t="shared" si="1"/>
        <v>373132.24000000022</v>
      </c>
    </row>
    <row r="19" spans="1:15" x14ac:dyDescent="0.2">
      <c r="A19" s="6"/>
      <c r="B19" s="6" t="s">
        <v>12</v>
      </c>
      <c r="C19" s="8"/>
      <c r="D19" s="24">
        <f>D18/C17</f>
        <v>8.6576979687707181E-2</v>
      </c>
      <c r="E19" s="24">
        <f t="shared" ref="E19:O19" si="2">E18/D17</f>
        <v>-2.2645702258298588E-2</v>
      </c>
      <c r="F19" s="24">
        <f t="shared" si="2"/>
        <v>2.220712303400078E-2</v>
      </c>
      <c r="G19" s="24">
        <f t="shared" si="2"/>
        <v>6.0784494727273534E-2</v>
      </c>
      <c r="H19" s="24">
        <f t="shared" si="2"/>
        <v>4.4506043245562371E-2</v>
      </c>
      <c r="I19" s="24">
        <f t="shared" si="2"/>
        <v>-2.086429181724574E-2</v>
      </c>
      <c r="J19" s="24">
        <f t="shared" si="2"/>
        <v>-4.5254147793131073E-3</v>
      </c>
      <c r="K19" s="24">
        <f t="shared" si="2"/>
        <v>1.3702703437097244E-2</v>
      </c>
      <c r="L19" s="24">
        <f t="shared" si="2"/>
        <v>-6.3747226191315468E-2</v>
      </c>
      <c r="M19" s="24">
        <f t="shared" si="2"/>
        <v>6.1114801320767763E-2</v>
      </c>
      <c r="N19" s="24">
        <f t="shared" si="2"/>
        <v>0.24533061332310169</v>
      </c>
      <c r="O19" s="24">
        <f t="shared" si="2"/>
        <v>0.35149190286699755</v>
      </c>
    </row>
    <row r="20" spans="1:15" x14ac:dyDescent="0.2">
      <c r="B20" s="1"/>
      <c r="C20" s="6"/>
      <c r="D20" s="6"/>
      <c r="E20" s="6"/>
      <c r="F20" s="6"/>
      <c r="G20" s="6"/>
      <c r="H20" s="6"/>
      <c r="I20" s="5"/>
    </row>
    <row r="21" spans="1:15" x14ac:dyDescent="0.2">
      <c r="A21" s="6"/>
      <c r="B21" s="43" t="s">
        <v>135</v>
      </c>
      <c r="C21" s="8"/>
      <c r="D21" s="8"/>
      <c r="E21" s="8"/>
      <c r="F21" s="8"/>
      <c r="G21" s="8"/>
      <c r="H21" s="8"/>
      <c r="I21" s="9"/>
    </row>
    <row r="22" spans="1:15" x14ac:dyDescent="0.2">
      <c r="A22" s="1" t="s">
        <v>180</v>
      </c>
      <c r="B22" s="43"/>
      <c r="C22" s="8"/>
      <c r="D22" s="8"/>
      <c r="E22" s="8"/>
      <c r="F22" s="8"/>
      <c r="G22" s="8"/>
      <c r="H22" s="8"/>
      <c r="I22" s="9"/>
    </row>
    <row r="23" spans="1:15" x14ac:dyDescent="0.2">
      <c r="A23" s="6" t="s">
        <v>35</v>
      </c>
      <c r="B23" s="6" t="s">
        <v>36</v>
      </c>
      <c r="C23" s="8">
        <v>150164.15</v>
      </c>
      <c r="D23" s="8">
        <v>157496.26999999999</v>
      </c>
      <c r="E23" s="8">
        <v>160694.33000000002</v>
      </c>
      <c r="F23" s="8">
        <v>158864.45000000001</v>
      </c>
      <c r="G23" s="8">
        <v>166531.68000000002</v>
      </c>
      <c r="H23" s="8">
        <v>176599.49</v>
      </c>
      <c r="I23" s="8">
        <v>186240.35</v>
      </c>
      <c r="J23" s="8">
        <v>185529.51</v>
      </c>
      <c r="K23" s="8">
        <v>185802.74</v>
      </c>
      <c r="L23" s="8">
        <v>185053.23</v>
      </c>
      <c r="M23" s="9">
        <v>196813.49</v>
      </c>
      <c r="N23" s="8">
        <v>206499.05000000002</v>
      </c>
      <c r="O23" s="8">
        <v>221564.75</v>
      </c>
    </row>
    <row r="24" spans="1:15" x14ac:dyDescent="0.2">
      <c r="A24" s="6" t="s">
        <v>37</v>
      </c>
      <c r="B24" s="6" t="s">
        <v>38</v>
      </c>
      <c r="C24" s="8">
        <v>580123.26</v>
      </c>
      <c r="D24" s="8">
        <v>645260.27000000014</v>
      </c>
      <c r="E24" s="8">
        <v>744915.4</v>
      </c>
      <c r="F24" s="8">
        <v>731771.02999999991</v>
      </c>
      <c r="G24" s="8">
        <v>745792.84</v>
      </c>
      <c r="H24" s="8">
        <v>669119.44999999995</v>
      </c>
      <c r="I24" s="8">
        <v>777029.54</v>
      </c>
      <c r="J24" s="8">
        <v>686559.86</v>
      </c>
      <c r="K24" s="8">
        <v>660634.36</v>
      </c>
      <c r="L24" s="8">
        <v>673600.73</v>
      </c>
      <c r="M24" s="9">
        <v>645746.80000000005</v>
      </c>
      <c r="N24" s="8">
        <v>604059.53</v>
      </c>
      <c r="O24" s="8">
        <v>621329.07000000007</v>
      </c>
    </row>
    <row r="25" spans="1:15" x14ac:dyDescent="0.2">
      <c r="A25" s="6" t="s">
        <v>39</v>
      </c>
      <c r="B25" s="6" t="s">
        <v>40</v>
      </c>
      <c r="C25" s="8">
        <v>269133.70999999996</v>
      </c>
      <c r="D25" s="8">
        <v>280756.16000000003</v>
      </c>
      <c r="E25" s="8">
        <v>285860.83</v>
      </c>
      <c r="F25" s="8">
        <v>283048.99</v>
      </c>
      <c r="G25" s="8">
        <v>297329.23</v>
      </c>
      <c r="H25" s="8">
        <v>325503.86</v>
      </c>
      <c r="I25" s="8">
        <v>329200.14</v>
      </c>
      <c r="J25" s="8">
        <v>380647.47</v>
      </c>
      <c r="K25" s="8">
        <v>339479.89</v>
      </c>
      <c r="L25" s="8">
        <v>296296.53000000003</v>
      </c>
      <c r="M25" s="9">
        <v>405104.72000000003</v>
      </c>
      <c r="N25" s="8">
        <v>444273.9</v>
      </c>
      <c r="O25" s="8">
        <v>479988.55</v>
      </c>
    </row>
    <row r="26" spans="1:15" x14ac:dyDescent="0.2">
      <c r="A26" s="6" t="s">
        <v>41</v>
      </c>
      <c r="B26" s="6" t="s">
        <v>42</v>
      </c>
      <c r="C26" s="8">
        <v>333922.52</v>
      </c>
      <c r="D26" s="8">
        <v>353754.39</v>
      </c>
      <c r="E26" s="8">
        <v>312924.25</v>
      </c>
      <c r="F26" s="8">
        <v>293044.08</v>
      </c>
      <c r="G26" s="8">
        <v>241103.2</v>
      </c>
      <c r="H26" s="8">
        <v>269631.2</v>
      </c>
      <c r="I26" s="8">
        <v>284448.51</v>
      </c>
      <c r="J26" s="8">
        <v>247085.61000000002</v>
      </c>
      <c r="K26" s="8">
        <v>250344.65</v>
      </c>
      <c r="L26" s="8">
        <v>258717.27</v>
      </c>
      <c r="M26" s="9">
        <v>335182.37</v>
      </c>
      <c r="N26" s="8">
        <v>324185.78000000003</v>
      </c>
      <c r="O26" s="8">
        <v>356812.22000000003</v>
      </c>
    </row>
    <row r="27" spans="1:15" x14ac:dyDescent="0.2">
      <c r="A27" s="6" t="s">
        <v>43</v>
      </c>
      <c r="B27" s="6" t="s">
        <v>44</v>
      </c>
      <c r="C27" s="8">
        <v>131199.63</v>
      </c>
      <c r="D27" s="8">
        <v>127939.19</v>
      </c>
      <c r="E27" s="8">
        <v>130256.68000000001</v>
      </c>
      <c r="F27" s="8">
        <v>103129.78</v>
      </c>
      <c r="G27" s="8">
        <v>128448.48</v>
      </c>
      <c r="H27" s="8">
        <v>130737.42</v>
      </c>
      <c r="I27" s="8">
        <v>145569.06</v>
      </c>
      <c r="J27" s="8">
        <v>147109.99</v>
      </c>
      <c r="K27" s="8">
        <v>150700.25</v>
      </c>
      <c r="L27" s="8">
        <v>146438.60999999999</v>
      </c>
      <c r="M27" s="9">
        <v>155040.13</v>
      </c>
      <c r="N27" s="8">
        <v>164411.73000000001</v>
      </c>
      <c r="O27" s="8">
        <v>144003.62</v>
      </c>
    </row>
    <row r="28" spans="1:15" x14ac:dyDescent="0.2">
      <c r="A28" s="6" t="s">
        <v>45</v>
      </c>
      <c r="B28" s="6" t="s">
        <v>46</v>
      </c>
      <c r="C28" s="8">
        <v>1239183.6200000001</v>
      </c>
      <c r="D28" s="8">
        <v>1398933.82</v>
      </c>
      <c r="E28" s="8">
        <v>1400696.74</v>
      </c>
      <c r="F28" s="8">
        <v>1293146.93</v>
      </c>
      <c r="G28" s="8">
        <v>1326891.8799999999</v>
      </c>
      <c r="H28" s="8">
        <v>1330369.2</v>
      </c>
      <c r="I28" s="8">
        <v>1435709.0999999999</v>
      </c>
      <c r="J28" s="8">
        <v>1313236.93</v>
      </c>
      <c r="K28" s="8">
        <v>1307477.24</v>
      </c>
      <c r="L28" s="8">
        <v>1395028.69</v>
      </c>
      <c r="M28" s="9">
        <v>1665685.37</v>
      </c>
      <c r="N28" s="8">
        <v>1735180.04</v>
      </c>
      <c r="O28" s="8">
        <v>1968983.57</v>
      </c>
    </row>
    <row r="29" spans="1:15" x14ac:dyDescent="0.2">
      <c r="A29" s="6" t="s">
        <v>47</v>
      </c>
      <c r="B29" s="6" t="s">
        <v>48</v>
      </c>
      <c r="C29" s="8">
        <v>38248.5</v>
      </c>
      <c r="D29" s="8">
        <v>39391.64</v>
      </c>
      <c r="E29" s="8">
        <v>40006.980000000003</v>
      </c>
      <c r="F29" s="8">
        <v>39701.49</v>
      </c>
      <c r="G29" s="8">
        <v>41902.65</v>
      </c>
      <c r="H29" s="8">
        <v>43311.66</v>
      </c>
      <c r="I29" s="8">
        <v>44766.020000000004</v>
      </c>
      <c r="J29" s="8">
        <v>43551.33</v>
      </c>
      <c r="K29" s="8">
        <v>44883.83</v>
      </c>
      <c r="L29" s="8">
        <v>43487.4</v>
      </c>
      <c r="M29" s="9">
        <v>7757.72</v>
      </c>
      <c r="N29" s="8">
        <v>0</v>
      </c>
      <c r="O29" s="8">
        <v>0</v>
      </c>
    </row>
    <row r="30" spans="1:15" x14ac:dyDescent="0.2">
      <c r="A30" s="6" t="s">
        <v>49</v>
      </c>
      <c r="B30" s="6" t="s">
        <v>50</v>
      </c>
      <c r="C30" s="8">
        <v>628323.6</v>
      </c>
      <c r="D30" s="8">
        <v>632443.84</v>
      </c>
      <c r="E30" s="8">
        <v>638252.02</v>
      </c>
      <c r="F30" s="8">
        <v>624362.82000000007</v>
      </c>
      <c r="G30" s="8">
        <v>672269.03</v>
      </c>
      <c r="H30" s="8">
        <v>691901.24</v>
      </c>
      <c r="I30" s="8">
        <v>728409.71</v>
      </c>
      <c r="J30" s="8">
        <v>645617.46</v>
      </c>
      <c r="K30" s="8">
        <v>555301.4</v>
      </c>
      <c r="L30" s="8">
        <v>519764.82</v>
      </c>
      <c r="M30" s="9">
        <v>680199.51</v>
      </c>
      <c r="N30" s="8">
        <v>694635.38</v>
      </c>
      <c r="O30" s="8">
        <v>773032.72</v>
      </c>
    </row>
    <row r="31" spans="1:15" x14ac:dyDescent="0.2">
      <c r="A31" s="6" t="s">
        <v>51</v>
      </c>
      <c r="B31" s="6" t="s">
        <v>52</v>
      </c>
      <c r="C31" s="8">
        <v>202857.08000000002</v>
      </c>
      <c r="D31" s="8">
        <v>161897.19</v>
      </c>
      <c r="E31" s="8">
        <v>127877.77</v>
      </c>
      <c r="F31" s="8">
        <v>177418.28</v>
      </c>
      <c r="G31" s="8">
        <v>187034.21</v>
      </c>
      <c r="H31" s="8">
        <v>116806.02</v>
      </c>
      <c r="I31" s="8">
        <v>129921.7</v>
      </c>
      <c r="J31" s="8">
        <v>151992.71</v>
      </c>
      <c r="K31" s="8">
        <v>188217.37</v>
      </c>
      <c r="L31" s="8">
        <v>184300.27</v>
      </c>
      <c r="M31" s="9">
        <v>190696.42</v>
      </c>
      <c r="N31" s="8">
        <v>182328.26</v>
      </c>
      <c r="O31" s="8">
        <v>211597.21</v>
      </c>
    </row>
    <row r="32" spans="1:15" x14ac:dyDescent="0.2">
      <c r="A32" s="6" t="s">
        <v>53</v>
      </c>
      <c r="B32" s="6" t="s">
        <v>54</v>
      </c>
      <c r="C32" s="8">
        <v>229869.76</v>
      </c>
      <c r="D32" s="8">
        <v>254740.68</v>
      </c>
      <c r="E32" s="8">
        <v>281637.48</v>
      </c>
      <c r="F32" s="8">
        <v>279487.34999999998</v>
      </c>
      <c r="G32" s="8">
        <v>256625.30000000002</v>
      </c>
      <c r="H32" s="8">
        <v>248820.87</v>
      </c>
      <c r="I32" s="8">
        <v>278264.2</v>
      </c>
      <c r="J32" s="8">
        <v>289203.66000000003</v>
      </c>
      <c r="K32" s="8">
        <v>295769.19</v>
      </c>
      <c r="L32" s="8">
        <v>284361.58</v>
      </c>
      <c r="M32" s="9">
        <v>277309.94</v>
      </c>
      <c r="N32" s="8">
        <v>268554.7</v>
      </c>
      <c r="O32" s="8">
        <v>291140.76</v>
      </c>
    </row>
    <row r="33" spans="1:15" x14ac:dyDescent="0.2">
      <c r="A33" s="6" t="s">
        <v>55</v>
      </c>
      <c r="B33" s="6" t="s">
        <v>56</v>
      </c>
      <c r="C33" s="8">
        <v>229671.4</v>
      </c>
      <c r="D33" s="8">
        <v>228893.18</v>
      </c>
      <c r="E33" s="8">
        <v>213998.14</v>
      </c>
      <c r="F33" s="8">
        <v>226547.76</v>
      </c>
      <c r="G33" s="8">
        <v>208614.1</v>
      </c>
      <c r="H33" s="8">
        <v>220226.9</v>
      </c>
      <c r="I33" s="8">
        <v>321164.43</v>
      </c>
      <c r="J33" s="8">
        <v>304816.43</v>
      </c>
      <c r="K33" s="8">
        <v>277697.96000000002</v>
      </c>
      <c r="L33" s="8">
        <v>287683.88</v>
      </c>
      <c r="M33" s="9">
        <v>270701.17</v>
      </c>
      <c r="N33" s="8">
        <v>284450.27</v>
      </c>
      <c r="O33" s="8">
        <v>302802.43</v>
      </c>
    </row>
    <row r="34" spans="1:15" x14ac:dyDescent="0.2">
      <c r="A34" s="6" t="s">
        <v>58</v>
      </c>
      <c r="B34" s="6" t="s">
        <v>59</v>
      </c>
      <c r="C34" s="8">
        <v>122727.17</v>
      </c>
      <c r="D34" s="8">
        <v>110093.77</v>
      </c>
      <c r="E34" s="8">
        <v>62440.71</v>
      </c>
      <c r="F34" s="8">
        <v>111262.37</v>
      </c>
      <c r="G34" s="8">
        <v>87814.790000000008</v>
      </c>
      <c r="H34" s="8">
        <v>106813.7</v>
      </c>
      <c r="I34" s="8">
        <v>135256.97</v>
      </c>
      <c r="J34" s="8">
        <v>117279.27</v>
      </c>
      <c r="K34" s="8">
        <v>82629.05</v>
      </c>
      <c r="L34" s="8">
        <v>83143.91</v>
      </c>
      <c r="M34" s="9">
        <v>116120.58</v>
      </c>
      <c r="N34" s="8">
        <v>136693.91</v>
      </c>
      <c r="O34" s="8">
        <v>172560.52</v>
      </c>
    </row>
    <row r="35" spans="1:15" x14ac:dyDescent="0.2">
      <c r="A35" s="6" t="s">
        <v>60</v>
      </c>
      <c r="B35" s="6" t="s">
        <v>61</v>
      </c>
      <c r="C35" s="8">
        <v>171331.1</v>
      </c>
      <c r="D35" s="8">
        <v>176671.23</v>
      </c>
      <c r="E35" s="8">
        <v>179209.48</v>
      </c>
      <c r="F35" s="8">
        <v>163383.35</v>
      </c>
      <c r="G35" s="8">
        <v>131422.33000000002</v>
      </c>
      <c r="H35" s="8">
        <v>150645.51999999999</v>
      </c>
      <c r="I35" s="8">
        <v>188511.42</v>
      </c>
      <c r="J35" s="8">
        <v>187768.55000000002</v>
      </c>
      <c r="K35" s="8">
        <v>190890.94</v>
      </c>
      <c r="L35" s="8">
        <v>188505.60000000001</v>
      </c>
      <c r="M35" s="9">
        <v>175466.06</v>
      </c>
      <c r="N35" s="8">
        <v>131541.97</v>
      </c>
      <c r="O35" s="8">
        <v>122361.73</v>
      </c>
    </row>
    <row r="36" spans="1:15" x14ac:dyDescent="0.2">
      <c r="A36" s="6" t="s">
        <v>62</v>
      </c>
      <c r="B36" s="6" t="s">
        <v>63</v>
      </c>
      <c r="C36" s="8">
        <v>222909.57</v>
      </c>
      <c r="D36" s="8">
        <v>229779.43</v>
      </c>
      <c r="E36" s="8">
        <v>228443.13</v>
      </c>
      <c r="F36" s="8">
        <v>245107.41</v>
      </c>
      <c r="G36" s="8">
        <v>270040.25</v>
      </c>
      <c r="H36" s="8">
        <v>278763.18</v>
      </c>
      <c r="I36" s="8">
        <v>235818.69</v>
      </c>
      <c r="J36" s="8">
        <v>196608.41</v>
      </c>
      <c r="K36" s="8">
        <v>190880.85</v>
      </c>
      <c r="L36" s="8">
        <v>196192.71</v>
      </c>
      <c r="M36" s="9">
        <v>244736.38</v>
      </c>
      <c r="N36" s="8">
        <v>214535.49</v>
      </c>
      <c r="O36" s="8">
        <v>136573.9</v>
      </c>
    </row>
    <row r="37" spans="1:15" x14ac:dyDescent="0.2">
      <c r="A37" s="6" t="s">
        <v>64</v>
      </c>
      <c r="B37" s="6" t="s">
        <v>65</v>
      </c>
      <c r="C37" s="8">
        <v>154417.28</v>
      </c>
      <c r="D37" s="8">
        <v>164732.37</v>
      </c>
      <c r="E37" s="8">
        <v>168670.47</v>
      </c>
      <c r="F37" s="8">
        <v>166819.03999999998</v>
      </c>
      <c r="G37" s="8">
        <v>175707.04</v>
      </c>
      <c r="H37" s="8">
        <v>185994.45</v>
      </c>
      <c r="I37" s="8">
        <v>195775.36000000002</v>
      </c>
      <c r="J37" s="8">
        <v>193871.81</v>
      </c>
      <c r="K37" s="8">
        <v>199735.85</v>
      </c>
      <c r="L37" s="8">
        <v>177153.81</v>
      </c>
      <c r="M37" s="9">
        <v>231027.54</v>
      </c>
      <c r="N37" s="8">
        <v>241549.65</v>
      </c>
      <c r="O37" s="8">
        <v>212555.54</v>
      </c>
    </row>
    <row r="38" spans="1:15" x14ac:dyDescent="0.2">
      <c r="A38" s="6" t="s">
        <v>299</v>
      </c>
      <c r="B38" s="6" t="s">
        <v>300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9">
        <v>0</v>
      </c>
      <c r="N38" s="8">
        <v>0</v>
      </c>
      <c r="O38" s="8">
        <v>4914.6400000000003</v>
      </c>
    </row>
    <row r="39" spans="1:15" ht="13.5" thickBot="1" x14ac:dyDescent="0.25">
      <c r="A39" s="6"/>
      <c r="B39" s="62" t="s">
        <v>183</v>
      </c>
      <c r="C39" s="40">
        <f>SUM(C23:C38)</f>
        <v>4704082.3500000006</v>
      </c>
      <c r="D39" s="40">
        <f t="shared" ref="D39:O39" si="3">SUM(D23:D38)</f>
        <v>4962783.4300000006</v>
      </c>
      <c r="E39" s="40">
        <f t="shared" si="3"/>
        <v>4975884.41</v>
      </c>
      <c r="F39" s="40">
        <f t="shared" si="3"/>
        <v>4897095.13</v>
      </c>
      <c r="G39" s="40">
        <f t="shared" si="3"/>
        <v>4937527.0099999988</v>
      </c>
      <c r="H39" s="40">
        <f t="shared" si="3"/>
        <v>4945244.1599999992</v>
      </c>
      <c r="I39" s="40">
        <f t="shared" si="3"/>
        <v>5416085.2000000002</v>
      </c>
      <c r="J39" s="40">
        <f t="shared" si="3"/>
        <v>5090878.9999999991</v>
      </c>
      <c r="K39" s="40">
        <f t="shared" si="3"/>
        <v>4920445.5699999994</v>
      </c>
      <c r="L39" s="40">
        <f t="shared" si="3"/>
        <v>4919729.0399999991</v>
      </c>
      <c r="M39" s="40">
        <f t="shared" si="3"/>
        <v>5597588.2000000002</v>
      </c>
      <c r="N39" s="40">
        <f t="shared" si="3"/>
        <v>5632899.6600000011</v>
      </c>
      <c r="O39" s="40">
        <f t="shared" si="3"/>
        <v>6020221.2299999995</v>
      </c>
    </row>
    <row r="40" spans="1:15" ht="13.5" thickTop="1" x14ac:dyDescent="0.2">
      <c r="A40" s="6"/>
      <c r="B40" s="6" t="s">
        <v>13</v>
      </c>
      <c r="C40" s="45"/>
      <c r="D40" s="9">
        <f>D39-C39</f>
        <v>258701.08000000007</v>
      </c>
      <c r="E40" s="9">
        <f t="shared" ref="E40:O40" si="4">E39-D39</f>
        <v>13100.979999999516</v>
      </c>
      <c r="F40" s="9">
        <f t="shared" si="4"/>
        <v>-78789.280000000261</v>
      </c>
      <c r="G40" s="9">
        <f t="shared" si="4"/>
        <v>40431.879999998957</v>
      </c>
      <c r="H40" s="9">
        <f t="shared" si="4"/>
        <v>7717.1500000003725</v>
      </c>
      <c r="I40" s="9">
        <f t="shared" si="4"/>
        <v>470841.04000000097</v>
      </c>
      <c r="J40" s="9">
        <f t="shared" si="4"/>
        <v>-325206.20000000112</v>
      </c>
      <c r="K40" s="9">
        <f t="shared" si="4"/>
        <v>-170433.4299999997</v>
      </c>
      <c r="L40" s="9">
        <f t="shared" si="4"/>
        <v>-716.53000000026077</v>
      </c>
      <c r="M40" s="9">
        <f t="shared" si="4"/>
        <v>677859.16000000108</v>
      </c>
      <c r="N40" s="9">
        <f t="shared" si="4"/>
        <v>35311.460000000894</v>
      </c>
      <c r="O40" s="9">
        <f t="shared" si="4"/>
        <v>387321.56999999844</v>
      </c>
    </row>
    <row r="41" spans="1:15" x14ac:dyDescent="0.2">
      <c r="A41" s="6"/>
      <c r="B41" s="6" t="s">
        <v>12</v>
      </c>
      <c r="C41" s="45"/>
      <c r="D41" s="24">
        <f>D40/C39</f>
        <v>5.4995015127658226E-2</v>
      </c>
      <c r="E41" s="24">
        <f t="shared" ref="E41:O41" si="5">E40/D39</f>
        <v>2.6398451967104102E-3</v>
      </c>
      <c r="F41" s="24">
        <f t="shared" si="5"/>
        <v>-1.5834226342086644E-2</v>
      </c>
      <c r="G41" s="24">
        <f t="shared" si="5"/>
        <v>8.2562986682268025E-3</v>
      </c>
      <c r="H41" s="24">
        <f t="shared" si="5"/>
        <v>1.5629585386309358E-3</v>
      </c>
      <c r="I41" s="24">
        <f t="shared" si="5"/>
        <v>9.5210878323953377E-2</v>
      </c>
      <c r="J41" s="24">
        <f t="shared" si="5"/>
        <v>-6.0044513332249853E-2</v>
      </c>
      <c r="K41" s="24">
        <f t="shared" si="5"/>
        <v>-3.3478193058605346E-2</v>
      </c>
      <c r="L41" s="24">
        <f t="shared" si="5"/>
        <v>-1.4562299080574136E-4</v>
      </c>
      <c r="M41" s="24">
        <f t="shared" si="5"/>
        <v>0.13778384022547738</v>
      </c>
      <c r="N41" s="24">
        <f t="shared" si="5"/>
        <v>6.3083347217290642E-3</v>
      </c>
      <c r="O41" s="24">
        <f t="shared" si="5"/>
        <v>6.8760601711126232E-2</v>
      </c>
    </row>
    <row r="42" spans="1:15" x14ac:dyDescent="0.2">
      <c r="B42" s="1"/>
      <c r="C42" s="6"/>
      <c r="D42" s="6"/>
      <c r="E42" s="6"/>
      <c r="F42" s="6"/>
      <c r="G42" s="6"/>
      <c r="H42" s="6"/>
      <c r="I42" s="5"/>
    </row>
    <row r="43" spans="1:15" x14ac:dyDescent="0.2">
      <c r="A43" s="1" t="s">
        <v>181</v>
      </c>
      <c r="B43" s="1"/>
      <c r="C43" s="6"/>
      <c r="D43" s="6"/>
      <c r="E43" s="6"/>
      <c r="F43" s="6"/>
      <c r="G43" s="6"/>
      <c r="H43" s="6"/>
      <c r="I43" s="5"/>
    </row>
    <row r="44" spans="1:15" x14ac:dyDescent="0.2">
      <c r="A44" s="2" t="s">
        <v>37</v>
      </c>
      <c r="B44" s="6" t="s">
        <v>38</v>
      </c>
      <c r="C44" s="8">
        <v>9965.2000000000007</v>
      </c>
      <c r="D44" s="8">
        <v>10996.08</v>
      </c>
      <c r="E44" s="8">
        <v>10041.64</v>
      </c>
      <c r="F44" s="8">
        <v>10270.85</v>
      </c>
      <c r="G44" s="8">
        <v>10660.880000000001</v>
      </c>
      <c r="H44" s="8">
        <v>11167.31</v>
      </c>
      <c r="I44" s="8">
        <v>11306.800000000001</v>
      </c>
      <c r="J44" s="8">
        <v>10611.22</v>
      </c>
      <c r="K44" s="8">
        <v>11048.55</v>
      </c>
      <c r="L44" s="8">
        <v>10573.8</v>
      </c>
      <c r="M44" s="8">
        <v>11187.55</v>
      </c>
      <c r="N44" s="8">
        <v>11834.89</v>
      </c>
      <c r="O44" s="8">
        <v>13007.74</v>
      </c>
    </row>
    <row r="45" spans="1:15" ht="13.5" thickBot="1" x14ac:dyDescent="0.25">
      <c r="B45" s="63" t="s">
        <v>182</v>
      </c>
      <c r="C45" s="40">
        <f t="shared" ref="C45:M45" si="6">SUM(C44)</f>
        <v>9965.2000000000007</v>
      </c>
      <c r="D45" s="40">
        <f t="shared" si="6"/>
        <v>10996.08</v>
      </c>
      <c r="E45" s="40">
        <f t="shared" si="6"/>
        <v>10041.64</v>
      </c>
      <c r="F45" s="40">
        <f t="shared" si="6"/>
        <v>10270.85</v>
      </c>
      <c r="G45" s="40">
        <f t="shared" si="6"/>
        <v>10660.880000000001</v>
      </c>
      <c r="H45" s="40">
        <f t="shared" si="6"/>
        <v>11167.31</v>
      </c>
      <c r="I45" s="40">
        <f t="shared" si="6"/>
        <v>11306.800000000001</v>
      </c>
      <c r="J45" s="40">
        <f t="shared" si="6"/>
        <v>10611.22</v>
      </c>
      <c r="K45" s="40">
        <f t="shared" si="6"/>
        <v>11048.55</v>
      </c>
      <c r="L45" s="40">
        <f t="shared" si="6"/>
        <v>10573.8</v>
      </c>
      <c r="M45" s="40">
        <f t="shared" si="6"/>
        <v>11187.55</v>
      </c>
      <c r="N45" s="40">
        <f t="shared" ref="N45:O45" si="7">SUM(N44)</f>
        <v>11834.89</v>
      </c>
      <c r="O45" s="40">
        <f t="shared" si="7"/>
        <v>13007.74</v>
      </c>
    </row>
    <row r="46" spans="1:15" ht="13.5" thickTop="1" x14ac:dyDescent="0.2">
      <c r="B46" s="6" t="s">
        <v>13</v>
      </c>
      <c r="C46" s="6"/>
      <c r="D46" s="9">
        <f>D45-C45</f>
        <v>1030.8799999999992</v>
      </c>
      <c r="E46" s="9">
        <f t="shared" ref="E46:O46" si="8">E45-D45</f>
        <v>-954.44000000000051</v>
      </c>
      <c r="F46" s="9">
        <f t="shared" si="8"/>
        <v>229.21000000000095</v>
      </c>
      <c r="G46" s="9">
        <f t="shared" si="8"/>
        <v>390.03000000000065</v>
      </c>
      <c r="H46" s="9">
        <f t="shared" si="8"/>
        <v>506.42999999999847</v>
      </c>
      <c r="I46" s="9">
        <f t="shared" si="8"/>
        <v>139.4900000000016</v>
      </c>
      <c r="J46" s="9">
        <f t="shared" si="8"/>
        <v>-695.58000000000175</v>
      </c>
      <c r="K46" s="9">
        <f t="shared" si="8"/>
        <v>437.32999999999993</v>
      </c>
      <c r="L46" s="9">
        <f t="shared" si="8"/>
        <v>-474.75</v>
      </c>
      <c r="M46" s="9">
        <f t="shared" si="8"/>
        <v>613.75</v>
      </c>
      <c r="N46" s="9">
        <f t="shared" si="8"/>
        <v>647.34000000000015</v>
      </c>
      <c r="O46" s="9">
        <f t="shared" si="8"/>
        <v>1172.8500000000004</v>
      </c>
    </row>
    <row r="47" spans="1:15" x14ac:dyDescent="0.2">
      <c r="B47" s="6" t="s">
        <v>12</v>
      </c>
      <c r="C47" s="6"/>
      <c r="D47" s="24">
        <f t="shared" ref="D47:O47" si="9">D46/C45</f>
        <v>0.10344799903664745</v>
      </c>
      <c r="E47" s="24">
        <f t="shared" si="9"/>
        <v>-8.6798204451040778E-2</v>
      </c>
      <c r="F47" s="24">
        <f t="shared" si="9"/>
        <v>2.2825952732820631E-2</v>
      </c>
      <c r="G47" s="24">
        <f t="shared" si="9"/>
        <v>3.797446170472752E-2</v>
      </c>
      <c r="H47" s="24">
        <f t="shared" si="9"/>
        <v>4.750358319388253E-2</v>
      </c>
      <c r="I47" s="24">
        <f t="shared" si="9"/>
        <v>1.2490922164782889E-2</v>
      </c>
      <c r="J47" s="24">
        <f t="shared" si="9"/>
        <v>-6.1518732090423613E-2</v>
      </c>
      <c r="K47" s="24">
        <f t="shared" si="9"/>
        <v>4.1213922621527017E-2</v>
      </c>
      <c r="L47" s="24">
        <f t="shared" si="9"/>
        <v>-4.2969439428703314E-2</v>
      </c>
      <c r="M47" s="24">
        <f t="shared" si="9"/>
        <v>5.8044411659006229E-2</v>
      </c>
      <c r="N47" s="24">
        <f t="shared" si="9"/>
        <v>5.7862534692582394E-2</v>
      </c>
      <c r="O47" s="24">
        <f t="shared" si="9"/>
        <v>9.9101047833989195E-2</v>
      </c>
    </row>
    <row r="48" spans="1:15" x14ac:dyDescent="0.2">
      <c r="B48" s="1"/>
      <c r="C48" s="6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5" x14ac:dyDescent="0.2">
      <c r="A49" s="6"/>
      <c r="B49" s="49" t="s">
        <v>415</v>
      </c>
      <c r="C49" s="45"/>
      <c r="D49" s="45"/>
      <c r="E49" s="45"/>
      <c r="F49" s="45"/>
      <c r="G49" s="45"/>
      <c r="H49" s="45"/>
      <c r="I49" s="46"/>
    </row>
    <row r="50" spans="1:15" x14ac:dyDescent="0.2">
      <c r="A50" s="1" t="s">
        <v>180</v>
      </c>
      <c r="B50" s="1"/>
      <c r="C50" s="6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5" x14ac:dyDescent="0.2">
      <c r="A51" s="6" t="s">
        <v>392</v>
      </c>
      <c r="B51" s="6" t="s">
        <v>396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214568.62</v>
      </c>
    </row>
    <row r="52" spans="1:15" ht="13.5" thickBot="1" x14ac:dyDescent="0.25">
      <c r="A52" s="6"/>
      <c r="B52" s="62" t="s">
        <v>183</v>
      </c>
      <c r="C52" s="40">
        <f>SUM(C51)</f>
        <v>0</v>
      </c>
      <c r="D52" s="40">
        <f t="shared" ref="D52:O52" si="10">SUM(D51)</f>
        <v>0</v>
      </c>
      <c r="E52" s="40">
        <f t="shared" si="10"/>
        <v>0</v>
      </c>
      <c r="F52" s="40">
        <f t="shared" si="10"/>
        <v>0</v>
      </c>
      <c r="G52" s="40">
        <f t="shared" si="10"/>
        <v>0</v>
      </c>
      <c r="H52" s="40">
        <f t="shared" si="10"/>
        <v>0</v>
      </c>
      <c r="I52" s="40">
        <f t="shared" si="10"/>
        <v>0</v>
      </c>
      <c r="J52" s="40">
        <f t="shared" si="10"/>
        <v>0</v>
      </c>
      <c r="K52" s="40">
        <f t="shared" si="10"/>
        <v>0</v>
      </c>
      <c r="L52" s="40">
        <f t="shared" si="10"/>
        <v>0</v>
      </c>
      <c r="M52" s="40">
        <f t="shared" si="10"/>
        <v>0</v>
      </c>
      <c r="N52" s="40">
        <f t="shared" si="10"/>
        <v>0</v>
      </c>
      <c r="O52" s="40">
        <f t="shared" si="10"/>
        <v>214568.62</v>
      </c>
    </row>
    <row r="53" spans="1:15" ht="13.5" thickTop="1" x14ac:dyDescent="0.2">
      <c r="A53" s="6"/>
      <c r="B53" s="6" t="s">
        <v>13</v>
      </c>
      <c r="C53" s="8"/>
      <c r="D53" s="9">
        <f>D52-C52</f>
        <v>0</v>
      </c>
      <c r="E53" s="9">
        <f t="shared" ref="E53" si="11">E52-D52</f>
        <v>0</v>
      </c>
      <c r="F53" s="9">
        <f t="shared" ref="F53" si="12">F52-E52</f>
        <v>0</v>
      </c>
      <c r="G53" s="9">
        <f t="shared" ref="G53" si="13">G52-F52</f>
        <v>0</v>
      </c>
      <c r="H53" s="9">
        <f t="shared" ref="H53" si="14">H52-G52</f>
        <v>0</v>
      </c>
      <c r="I53" s="9">
        <f t="shared" ref="I53" si="15">I52-H52</f>
        <v>0</v>
      </c>
      <c r="J53" s="9">
        <f t="shared" ref="J53" si="16">J52-I52</f>
        <v>0</v>
      </c>
      <c r="K53" s="9">
        <f t="shared" ref="K53" si="17">K52-J52</f>
        <v>0</v>
      </c>
      <c r="L53" s="9">
        <f t="shared" ref="L53" si="18">L52-K52</f>
        <v>0</v>
      </c>
      <c r="M53" s="9">
        <f t="shared" ref="M53" si="19">M52-L52</f>
        <v>0</v>
      </c>
      <c r="N53" s="9">
        <f t="shared" ref="N53" si="20">N52-M52</f>
        <v>0</v>
      </c>
      <c r="O53" s="9">
        <f t="shared" ref="O53" si="21">O52-N52</f>
        <v>214568.62</v>
      </c>
    </row>
    <row r="54" spans="1:15" x14ac:dyDescent="0.2">
      <c r="A54" s="6"/>
      <c r="B54" s="6" t="s">
        <v>12</v>
      </c>
      <c r="C54" s="8"/>
      <c r="D54" s="24" t="e">
        <f>D53/C52</f>
        <v>#DIV/0!</v>
      </c>
      <c r="E54" s="24" t="e">
        <f t="shared" ref="E54" si="22">E53/D52</f>
        <v>#DIV/0!</v>
      </c>
      <c r="F54" s="24" t="e">
        <f t="shared" ref="F54" si="23">F53/E52</f>
        <v>#DIV/0!</v>
      </c>
      <c r="G54" s="24" t="e">
        <f t="shared" ref="G54" si="24">G53/F52</f>
        <v>#DIV/0!</v>
      </c>
      <c r="H54" s="24" t="e">
        <f t="shared" ref="H54" si="25">H53/G52</f>
        <v>#DIV/0!</v>
      </c>
      <c r="I54" s="24" t="e">
        <f t="shared" ref="I54" si="26">I53/H52</f>
        <v>#DIV/0!</v>
      </c>
      <c r="J54" s="24" t="e">
        <f t="shared" ref="J54" si="27">J53/I52</f>
        <v>#DIV/0!</v>
      </c>
      <c r="K54" s="24" t="e">
        <f t="shared" ref="K54" si="28">K53/J52</f>
        <v>#DIV/0!</v>
      </c>
      <c r="L54" s="24" t="e">
        <f t="shared" ref="L54" si="29">L53/K52</f>
        <v>#DIV/0!</v>
      </c>
      <c r="M54" s="24" t="e">
        <f t="shared" ref="M54" si="30">M53/L52</f>
        <v>#DIV/0!</v>
      </c>
      <c r="N54" s="24" t="e">
        <f t="shared" ref="N54" si="31">N53/M52</f>
        <v>#DIV/0!</v>
      </c>
      <c r="O54" s="24" t="e">
        <f t="shared" ref="O54" si="32">O53/N52</f>
        <v>#DIV/0!</v>
      </c>
    </row>
    <row r="55" spans="1:15" x14ac:dyDescent="0.2">
      <c r="B55" s="1"/>
      <c r="C55" s="6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5" x14ac:dyDescent="0.2">
      <c r="B56" s="1"/>
      <c r="C56" s="6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5" x14ac:dyDescent="0.2">
      <c r="B57" s="1" t="s">
        <v>362</v>
      </c>
      <c r="C57" s="6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5" x14ac:dyDescent="0.2">
      <c r="A58" s="1" t="s">
        <v>180</v>
      </c>
      <c r="B58" s="1"/>
      <c r="C58" s="6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5" x14ac:dyDescent="0.2">
      <c r="A59" s="6" t="s">
        <v>76</v>
      </c>
      <c r="B59" s="6" t="s">
        <v>77</v>
      </c>
      <c r="C59" s="8">
        <v>1620733.61</v>
      </c>
      <c r="D59" s="8">
        <v>1632565.6800000002</v>
      </c>
      <c r="E59" s="8">
        <v>1651708.0299999998</v>
      </c>
      <c r="F59" s="8">
        <v>1629427.98</v>
      </c>
      <c r="G59" s="8">
        <v>1676934.2000000002</v>
      </c>
      <c r="H59" s="8">
        <v>1757195.53</v>
      </c>
      <c r="I59" s="8">
        <v>1813105.62</v>
      </c>
      <c r="J59" s="8">
        <v>1758191.97</v>
      </c>
      <c r="K59" s="8">
        <v>1611995.91</v>
      </c>
      <c r="L59" s="8">
        <v>0</v>
      </c>
      <c r="M59" s="9">
        <v>1781936.56</v>
      </c>
      <c r="N59" s="8">
        <v>765435.23</v>
      </c>
      <c r="O59" s="8">
        <v>1832701.6400000001</v>
      </c>
    </row>
    <row r="60" spans="1:15" ht="13.5" thickBot="1" x14ac:dyDescent="0.25">
      <c r="B60" s="62" t="s">
        <v>183</v>
      </c>
      <c r="C60" s="23">
        <f>SUM(C59)</f>
        <v>1620733.61</v>
      </c>
      <c r="D60" s="23">
        <f>SUM(D59)</f>
        <v>1632565.6800000002</v>
      </c>
      <c r="E60" s="23">
        <f t="shared" ref="E60:L60" si="33">SUM(E59)</f>
        <v>1651708.0299999998</v>
      </c>
      <c r="F60" s="23">
        <f t="shared" si="33"/>
        <v>1629427.98</v>
      </c>
      <c r="G60" s="23">
        <f t="shared" si="33"/>
        <v>1676934.2000000002</v>
      </c>
      <c r="H60" s="23">
        <f t="shared" si="33"/>
        <v>1757195.53</v>
      </c>
      <c r="I60" s="23">
        <f t="shared" si="33"/>
        <v>1813105.62</v>
      </c>
      <c r="J60" s="23">
        <f t="shared" si="33"/>
        <v>1758191.97</v>
      </c>
      <c r="K60" s="23">
        <f t="shared" si="33"/>
        <v>1611995.91</v>
      </c>
      <c r="L60" s="23">
        <f t="shared" si="33"/>
        <v>0</v>
      </c>
      <c r="M60" s="23">
        <f>SUM(M59)</f>
        <v>1781936.56</v>
      </c>
      <c r="N60" s="23">
        <f>SUM(N59)</f>
        <v>765435.23</v>
      </c>
      <c r="O60" s="23">
        <f>SUM(O59)</f>
        <v>1832701.6400000001</v>
      </c>
    </row>
    <row r="61" spans="1:15" ht="13.5" thickTop="1" x14ac:dyDescent="0.2">
      <c r="B61" s="6" t="s">
        <v>13</v>
      </c>
      <c r="C61" s="6"/>
      <c r="D61" s="9">
        <f>D60-C60</f>
        <v>11832.070000000065</v>
      </c>
      <c r="E61" s="9">
        <f t="shared" ref="E61:M61" si="34">E60-D60</f>
        <v>19142.349999999627</v>
      </c>
      <c r="F61" s="9">
        <f t="shared" si="34"/>
        <v>-22280.049999999814</v>
      </c>
      <c r="G61" s="9">
        <f t="shared" si="34"/>
        <v>47506.220000000205</v>
      </c>
      <c r="H61" s="9">
        <f t="shared" si="34"/>
        <v>80261.329999999842</v>
      </c>
      <c r="I61" s="9">
        <f t="shared" si="34"/>
        <v>55910.090000000084</v>
      </c>
      <c r="J61" s="9">
        <f t="shared" si="34"/>
        <v>-54913.65000000014</v>
      </c>
      <c r="K61" s="9">
        <f t="shared" si="34"/>
        <v>-146196.06000000006</v>
      </c>
      <c r="L61" s="9">
        <f t="shared" si="34"/>
        <v>-1611995.91</v>
      </c>
      <c r="M61" s="9">
        <f t="shared" si="34"/>
        <v>1781936.56</v>
      </c>
      <c r="N61" s="9">
        <f>N60-M60</f>
        <v>-1016501.3300000001</v>
      </c>
      <c r="O61" s="9">
        <f>O60-N60</f>
        <v>1067266.4100000001</v>
      </c>
    </row>
    <row r="62" spans="1:15" x14ac:dyDescent="0.2">
      <c r="B62" s="6" t="s">
        <v>12</v>
      </c>
      <c r="C62" s="6"/>
      <c r="D62" s="24">
        <f t="shared" ref="D62" si="35">D61/C60</f>
        <v>7.300440940445521E-3</v>
      </c>
      <c r="E62" s="24">
        <f t="shared" ref="E62" si="36">E61/D60</f>
        <v>1.172531692568695E-2</v>
      </c>
      <c r="F62" s="24">
        <f t="shared" ref="F62" si="37">F61/E60</f>
        <v>-1.3489097101501538E-2</v>
      </c>
      <c r="G62" s="24">
        <f t="shared" ref="G62" si="38">G61/F60</f>
        <v>2.9155151736132704E-2</v>
      </c>
      <c r="H62" s="24">
        <f t="shared" ref="H62" si="39">H61/G60</f>
        <v>4.7861943539585415E-2</v>
      </c>
      <c r="I62" s="24">
        <f t="shared" ref="I62" si="40">I61/H60</f>
        <v>3.1817796622781121E-2</v>
      </c>
      <c r="J62" s="24">
        <f t="shared" ref="J62" si="41">J61/I60</f>
        <v>-3.0287066232799021E-2</v>
      </c>
      <c r="K62" s="24">
        <f t="shared" ref="K62" si="42">K61/J60</f>
        <v>-8.3151363727363661E-2</v>
      </c>
      <c r="L62" s="24">
        <f t="shared" ref="L62" si="43">L61/K60</f>
        <v>-1</v>
      </c>
      <c r="M62" s="24" t="e">
        <f t="shared" ref="M62" si="44">M61/L60</f>
        <v>#DIV/0!</v>
      </c>
      <c r="N62" s="24">
        <f>N61/M60</f>
        <v>-0.57044754163414213</v>
      </c>
      <c r="O62" s="24">
        <f>O61/N60</f>
        <v>1.3943262188232441</v>
      </c>
    </row>
    <row r="63" spans="1:15" x14ac:dyDescent="0.2">
      <c r="B63" s="6"/>
      <c r="C63" s="6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5" x14ac:dyDescent="0.2">
      <c r="A64" s="1" t="s">
        <v>181</v>
      </c>
      <c r="B64" s="1"/>
      <c r="C64" s="6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5" x14ac:dyDescent="0.2">
      <c r="A65" s="2" t="s">
        <v>76</v>
      </c>
      <c r="B65" s="6" t="s">
        <v>77</v>
      </c>
      <c r="C65" s="8">
        <v>0</v>
      </c>
      <c r="D65" s="8">
        <v>0</v>
      </c>
      <c r="E65" s="8">
        <v>0</v>
      </c>
      <c r="F65" s="8">
        <v>2454.83</v>
      </c>
      <c r="G65" s="8">
        <v>5766.24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</row>
    <row r="66" spans="1:15" ht="13.5" thickBot="1" x14ac:dyDescent="0.25">
      <c r="B66" s="63" t="s">
        <v>182</v>
      </c>
      <c r="C66" s="23">
        <f>SUM(C65)</f>
        <v>0</v>
      </c>
      <c r="D66" s="23">
        <f t="shared" ref="D66:M66" si="45">SUM(D65)</f>
        <v>0</v>
      </c>
      <c r="E66" s="23">
        <f t="shared" si="45"/>
        <v>0</v>
      </c>
      <c r="F66" s="23">
        <f t="shared" si="45"/>
        <v>2454.83</v>
      </c>
      <c r="G66" s="23">
        <f t="shared" si="45"/>
        <v>5766.24</v>
      </c>
      <c r="H66" s="23">
        <f t="shared" si="45"/>
        <v>0</v>
      </c>
      <c r="I66" s="23">
        <f t="shared" si="45"/>
        <v>0</v>
      </c>
      <c r="J66" s="23">
        <f t="shared" si="45"/>
        <v>0</v>
      </c>
      <c r="K66" s="23">
        <f t="shared" si="45"/>
        <v>0</v>
      </c>
      <c r="L66" s="23">
        <f t="shared" si="45"/>
        <v>0</v>
      </c>
      <c r="M66" s="23">
        <f t="shared" si="45"/>
        <v>0</v>
      </c>
      <c r="N66" s="23">
        <f t="shared" ref="N66:O66" si="46">SUM(N65)</f>
        <v>0</v>
      </c>
      <c r="O66" s="23">
        <f t="shared" si="46"/>
        <v>0</v>
      </c>
    </row>
    <row r="67" spans="1:15" ht="13.5" thickTop="1" x14ac:dyDescent="0.2">
      <c r="B67" s="6" t="s">
        <v>13</v>
      </c>
      <c r="C67" s="6"/>
      <c r="D67" s="9">
        <f>D66-C66</f>
        <v>0</v>
      </c>
      <c r="E67" s="9">
        <f t="shared" ref="E67:O67" si="47">E66-D66</f>
        <v>0</v>
      </c>
      <c r="F67" s="9">
        <f t="shared" si="47"/>
        <v>2454.83</v>
      </c>
      <c r="G67" s="9">
        <f t="shared" si="47"/>
        <v>3311.41</v>
      </c>
      <c r="H67" s="9">
        <f t="shared" si="47"/>
        <v>-5766.24</v>
      </c>
      <c r="I67" s="9">
        <f t="shared" si="47"/>
        <v>0</v>
      </c>
      <c r="J67" s="9">
        <f t="shared" si="47"/>
        <v>0</v>
      </c>
      <c r="K67" s="9">
        <f t="shared" si="47"/>
        <v>0</v>
      </c>
      <c r="L67" s="9">
        <f t="shared" si="47"/>
        <v>0</v>
      </c>
      <c r="M67" s="9">
        <f t="shared" si="47"/>
        <v>0</v>
      </c>
      <c r="N67" s="9">
        <f t="shared" si="47"/>
        <v>0</v>
      </c>
      <c r="O67" s="9">
        <f t="shared" si="47"/>
        <v>0</v>
      </c>
    </row>
    <row r="68" spans="1:15" x14ac:dyDescent="0.2">
      <c r="B68" s="6" t="s">
        <v>12</v>
      </c>
      <c r="C68" s="6"/>
      <c r="D68" s="24" t="e">
        <f t="shared" ref="D68" si="48">D67/C66</f>
        <v>#DIV/0!</v>
      </c>
      <c r="E68" s="24" t="e">
        <f t="shared" ref="E68" si="49">E67/D66</f>
        <v>#DIV/0!</v>
      </c>
      <c r="F68" s="24" t="e">
        <f t="shared" ref="F68" si="50">F67/E66</f>
        <v>#DIV/0!</v>
      </c>
      <c r="G68" s="24">
        <f t="shared" ref="G68" si="51">G67/F66</f>
        <v>1.3489365862401876</v>
      </c>
      <c r="H68" s="24">
        <f t="shared" ref="H68" si="52">H67/G66</f>
        <v>-1</v>
      </c>
      <c r="I68" s="24" t="e">
        <f t="shared" ref="I68" si="53">I67/H66</f>
        <v>#DIV/0!</v>
      </c>
      <c r="J68" s="24" t="e">
        <f t="shared" ref="J68" si="54">J67/I66</f>
        <v>#DIV/0!</v>
      </c>
      <c r="K68" s="24" t="e">
        <f t="shared" ref="K68" si="55">K67/J66</f>
        <v>#DIV/0!</v>
      </c>
      <c r="L68" s="24" t="e">
        <f t="shared" ref="L68" si="56">L67/K66</f>
        <v>#DIV/0!</v>
      </c>
      <c r="M68" s="24" t="e">
        <f t="shared" ref="M68:O68" si="57">M67/L66</f>
        <v>#DIV/0!</v>
      </c>
      <c r="N68" s="24" t="e">
        <f t="shared" si="57"/>
        <v>#DIV/0!</v>
      </c>
      <c r="O68" s="24" t="e">
        <f t="shared" si="57"/>
        <v>#DIV/0!</v>
      </c>
    </row>
    <row r="69" spans="1:15" x14ac:dyDescent="0.2">
      <c r="B69" s="1"/>
      <c r="C69" s="6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5" x14ac:dyDescent="0.2">
      <c r="B70" s="1" t="s">
        <v>412</v>
      </c>
      <c r="C70" s="6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x14ac:dyDescent="0.2">
      <c r="A71" s="1" t="s">
        <v>180</v>
      </c>
      <c r="B71" s="1"/>
      <c r="C71" s="6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x14ac:dyDescent="0.2">
      <c r="A72" s="2" t="s">
        <v>413</v>
      </c>
      <c r="B72" s="2" t="s">
        <v>414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110">
        <v>682032.75</v>
      </c>
    </row>
    <row r="73" spans="1:15" ht="13.5" thickBot="1" x14ac:dyDescent="0.25">
      <c r="B73" s="62" t="s">
        <v>183</v>
      </c>
      <c r="C73" s="23">
        <f>SUM(C72)</f>
        <v>0</v>
      </c>
      <c r="D73" s="23">
        <f>SUM(D72)</f>
        <v>0</v>
      </c>
      <c r="E73" s="23">
        <f t="shared" ref="E73:L73" si="58">SUM(E72)</f>
        <v>0</v>
      </c>
      <c r="F73" s="23">
        <f t="shared" si="58"/>
        <v>0</v>
      </c>
      <c r="G73" s="23">
        <f t="shared" si="58"/>
        <v>0</v>
      </c>
      <c r="H73" s="23">
        <f t="shared" si="58"/>
        <v>0</v>
      </c>
      <c r="I73" s="23">
        <f t="shared" si="58"/>
        <v>0</v>
      </c>
      <c r="J73" s="23">
        <f t="shared" si="58"/>
        <v>0</v>
      </c>
      <c r="K73" s="23">
        <f t="shared" si="58"/>
        <v>0</v>
      </c>
      <c r="L73" s="23">
        <f t="shared" si="58"/>
        <v>0</v>
      </c>
      <c r="M73" s="23">
        <f>SUM(M72)</f>
        <v>0</v>
      </c>
      <c r="N73" s="23">
        <f>SUM(N72)</f>
        <v>0</v>
      </c>
      <c r="O73" s="23">
        <f>SUM(O72)</f>
        <v>682032.75</v>
      </c>
    </row>
    <row r="74" spans="1:15" ht="13.5" thickTop="1" x14ac:dyDescent="0.2">
      <c r="B74" s="6" t="s">
        <v>13</v>
      </c>
      <c r="C74" s="6"/>
      <c r="D74" s="9">
        <f>D73-C73</f>
        <v>0</v>
      </c>
      <c r="E74" s="9">
        <f t="shared" ref="E74:O74" si="59">E73-D73</f>
        <v>0</v>
      </c>
      <c r="F74" s="9">
        <f t="shared" si="59"/>
        <v>0</v>
      </c>
      <c r="G74" s="9">
        <f t="shared" si="59"/>
        <v>0</v>
      </c>
      <c r="H74" s="9">
        <f t="shared" si="59"/>
        <v>0</v>
      </c>
      <c r="I74" s="9">
        <f t="shared" si="59"/>
        <v>0</v>
      </c>
      <c r="J74" s="9">
        <f t="shared" si="59"/>
        <v>0</v>
      </c>
      <c r="K74" s="9">
        <f t="shared" si="59"/>
        <v>0</v>
      </c>
      <c r="L74" s="9">
        <f t="shared" si="59"/>
        <v>0</v>
      </c>
      <c r="M74" s="9">
        <f t="shared" si="59"/>
        <v>0</v>
      </c>
      <c r="N74" s="9">
        <f t="shared" si="59"/>
        <v>0</v>
      </c>
      <c r="O74" s="9">
        <f t="shared" si="59"/>
        <v>682032.75</v>
      </c>
    </row>
    <row r="75" spans="1:15" x14ac:dyDescent="0.2">
      <c r="B75" s="6" t="s">
        <v>12</v>
      </c>
      <c r="C75" s="6"/>
      <c r="D75" s="24" t="e">
        <f t="shared" ref="D75" si="60">D74/C73</f>
        <v>#DIV/0!</v>
      </c>
      <c r="E75" s="24" t="e">
        <f t="shared" ref="E75" si="61">E74/D73</f>
        <v>#DIV/0!</v>
      </c>
      <c r="F75" s="24" t="e">
        <f t="shared" ref="F75" si="62">F74/E73</f>
        <v>#DIV/0!</v>
      </c>
      <c r="G75" s="24" t="e">
        <f t="shared" ref="G75" si="63">G74/F73</f>
        <v>#DIV/0!</v>
      </c>
      <c r="H75" s="24" t="e">
        <f t="shared" ref="H75" si="64">H74/G73</f>
        <v>#DIV/0!</v>
      </c>
      <c r="I75" s="24" t="e">
        <f t="shared" ref="I75" si="65">I74/H73</f>
        <v>#DIV/0!</v>
      </c>
      <c r="J75" s="24" t="e">
        <f t="shared" ref="J75" si="66">J74/I73</f>
        <v>#DIV/0!</v>
      </c>
      <c r="K75" s="24" t="e">
        <f t="shared" ref="K75" si="67">K74/J73</f>
        <v>#DIV/0!</v>
      </c>
      <c r="L75" s="24" t="e">
        <f t="shared" ref="L75" si="68">L74/K73</f>
        <v>#DIV/0!</v>
      </c>
      <c r="M75" s="24" t="e">
        <f t="shared" ref="M75" si="69">M74/L73</f>
        <v>#DIV/0!</v>
      </c>
      <c r="N75" s="24" t="e">
        <f t="shared" ref="N75" si="70">N74/M73</f>
        <v>#DIV/0!</v>
      </c>
      <c r="O75" s="24" t="e">
        <f t="shared" ref="O75" si="71">O74/N73</f>
        <v>#DIV/0!</v>
      </c>
    </row>
    <row r="76" spans="1:15" x14ac:dyDescent="0.2">
      <c r="B76" s="6"/>
      <c r="C76" s="6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x14ac:dyDescent="0.2">
      <c r="B77" s="6"/>
      <c r="C77" s="6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x14ac:dyDescent="0.2">
      <c r="B78" s="1" t="s">
        <v>136</v>
      </c>
      <c r="C78" s="6"/>
      <c r="D78" s="24"/>
      <c r="E78" s="24"/>
      <c r="F78" s="24"/>
      <c r="G78" s="24"/>
      <c r="H78" s="24"/>
      <c r="I78" s="24"/>
      <c r="J78" s="24"/>
      <c r="K78" s="24"/>
    </row>
    <row r="79" spans="1:15" x14ac:dyDescent="0.2">
      <c r="A79" s="1" t="s">
        <v>180</v>
      </c>
      <c r="B79" s="1"/>
      <c r="C79" s="6"/>
      <c r="D79" s="6"/>
      <c r="E79" s="6"/>
      <c r="F79" s="6"/>
      <c r="G79" s="6"/>
      <c r="H79" s="6"/>
      <c r="I79" s="5"/>
    </row>
    <row r="80" spans="1:15" x14ac:dyDescent="0.2">
      <c r="A80" s="6" t="s">
        <v>78</v>
      </c>
      <c r="B80" s="6" t="s">
        <v>79</v>
      </c>
      <c r="C80" s="8">
        <v>406829.19999999995</v>
      </c>
      <c r="D80" s="8">
        <v>376031.69999999995</v>
      </c>
      <c r="E80" s="8">
        <v>387781.18</v>
      </c>
      <c r="F80" s="8">
        <v>371761.23000000004</v>
      </c>
      <c r="G80" s="8">
        <v>388484.67</v>
      </c>
      <c r="H80" s="8">
        <v>405835.82</v>
      </c>
      <c r="I80" s="8">
        <v>423215.85000000003</v>
      </c>
      <c r="J80" s="8">
        <v>441391.75</v>
      </c>
      <c r="K80" s="8">
        <v>0</v>
      </c>
      <c r="L80" s="8">
        <v>0</v>
      </c>
      <c r="M80" s="9">
        <v>494331.79000000004</v>
      </c>
      <c r="N80" s="9">
        <v>407282.5</v>
      </c>
      <c r="O80" s="9">
        <v>265993.37</v>
      </c>
    </row>
    <row r="81" spans="1:15" x14ac:dyDescent="0.2">
      <c r="A81" s="6" t="s">
        <v>82</v>
      </c>
      <c r="B81" s="6" t="s">
        <v>83</v>
      </c>
      <c r="C81" s="8">
        <v>190850.37</v>
      </c>
      <c r="D81" s="8">
        <v>187010.15</v>
      </c>
      <c r="E81" s="8">
        <v>175975.62</v>
      </c>
      <c r="F81" s="8">
        <v>148552.03</v>
      </c>
      <c r="G81" s="8">
        <v>156387.82</v>
      </c>
      <c r="H81" s="8">
        <v>164725.82</v>
      </c>
      <c r="I81" s="8">
        <v>173777.9</v>
      </c>
      <c r="J81" s="8">
        <v>170534.71</v>
      </c>
      <c r="K81" s="8">
        <v>0</v>
      </c>
      <c r="L81" s="8">
        <v>0</v>
      </c>
      <c r="M81" s="9">
        <v>106803.55</v>
      </c>
      <c r="N81" s="9">
        <v>93167.83</v>
      </c>
      <c r="O81" s="9">
        <v>47146.05</v>
      </c>
    </row>
    <row r="82" spans="1:15" s="16" customFormat="1" x14ac:dyDescent="0.2">
      <c r="A82" s="5" t="s">
        <v>84</v>
      </c>
      <c r="B82" s="5" t="s">
        <v>85</v>
      </c>
      <c r="C82" s="8">
        <v>143277.48000000001</v>
      </c>
      <c r="D82" s="8">
        <v>148277.74</v>
      </c>
      <c r="E82" s="8">
        <v>153078.10999999999</v>
      </c>
      <c r="F82" s="8">
        <v>160313.1</v>
      </c>
      <c r="G82" s="8">
        <v>170505.78</v>
      </c>
      <c r="H82" s="8">
        <v>180382.25</v>
      </c>
      <c r="I82" s="8">
        <v>191852.9</v>
      </c>
      <c r="J82" s="8">
        <v>192650.33000000002</v>
      </c>
      <c r="K82" s="8">
        <v>0</v>
      </c>
      <c r="L82" s="8">
        <v>0</v>
      </c>
      <c r="M82" s="9">
        <v>208485.09</v>
      </c>
      <c r="N82" s="9">
        <v>221637.92</v>
      </c>
      <c r="O82" s="9">
        <v>237728.24</v>
      </c>
    </row>
    <row r="83" spans="1:15" s="16" customFormat="1" x14ac:dyDescent="0.2">
      <c r="A83" s="5" t="s">
        <v>86</v>
      </c>
      <c r="B83" s="5" t="s">
        <v>87</v>
      </c>
      <c r="C83" s="8">
        <v>73715.06</v>
      </c>
      <c r="D83" s="8">
        <v>70135.650000000009</v>
      </c>
      <c r="E83" s="8">
        <v>77276.5</v>
      </c>
      <c r="F83" s="8">
        <v>109756.15000000001</v>
      </c>
      <c r="G83" s="8">
        <v>116529.47</v>
      </c>
      <c r="H83" s="8">
        <v>120392.78</v>
      </c>
      <c r="I83" s="8">
        <v>134127.25</v>
      </c>
      <c r="J83" s="8">
        <v>133615.31</v>
      </c>
      <c r="K83" s="8">
        <v>0</v>
      </c>
      <c r="L83" s="8">
        <v>0</v>
      </c>
      <c r="M83" s="9">
        <v>96068.62</v>
      </c>
      <c r="N83" s="9">
        <v>59854.559999999998</v>
      </c>
      <c r="O83" s="9">
        <v>66644.259999999995</v>
      </c>
    </row>
    <row r="84" spans="1:15" s="16" customFormat="1" x14ac:dyDescent="0.2">
      <c r="A84" s="5" t="s">
        <v>92</v>
      </c>
      <c r="B84" s="5" t="s">
        <v>93</v>
      </c>
      <c r="C84" s="8">
        <v>81241.11</v>
      </c>
      <c r="D84" s="8">
        <v>84660.53</v>
      </c>
      <c r="E84" s="8">
        <v>87793.48</v>
      </c>
      <c r="F84" s="8">
        <v>87609.600000000006</v>
      </c>
      <c r="G84" s="8">
        <v>92489.49</v>
      </c>
      <c r="H84" s="8">
        <v>98256.08</v>
      </c>
      <c r="I84" s="8">
        <v>105029.15000000001</v>
      </c>
      <c r="J84" s="8">
        <v>105536.92</v>
      </c>
      <c r="K84" s="8">
        <v>0</v>
      </c>
      <c r="L84" s="8">
        <v>0</v>
      </c>
      <c r="M84" s="9">
        <v>152220.45000000001</v>
      </c>
      <c r="N84" s="9">
        <v>159712.06</v>
      </c>
      <c r="O84" s="9">
        <v>172416.41</v>
      </c>
    </row>
    <row r="85" spans="1:15" x14ac:dyDescent="0.2">
      <c r="A85" s="6" t="s">
        <v>96</v>
      </c>
      <c r="B85" s="6" t="s">
        <v>97</v>
      </c>
      <c r="C85" s="8">
        <v>138612.85</v>
      </c>
      <c r="D85" s="8">
        <v>146468.87</v>
      </c>
      <c r="E85" s="8">
        <v>149446.89000000001</v>
      </c>
      <c r="F85" s="8">
        <v>149322.48000000001</v>
      </c>
      <c r="G85" s="8">
        <v>160551.16</v>
      </c>
      <c r="H85" s="8">
        <v>170840.57</v>
      </c>
      <c r="I85" s="8">
        <v>182069.6</v>
      </c>
      <c r="J85" s="8">
        <v>181577.45</v>
      </c>
      <c r="K85" s="8">
        <v>0</v>
      </c>
      <c r="L85" s="8">
        <v>0</v>
      </c>
      <c r="M85" s="9">
        <v>192620.95</v>
      </c>
      <c r="N85" s="9">
        <v>202099.84</v>
      </c>
      <c r="O85" s="9">
        <v>217193.68</v>
      </c>
    </row>
    <row r="86" spans="1:15" x14ac:dyDescent="0.2">
      <c r="A86" s="6" t="s">
        <v>98</v>
      </c>
      <c r="B86" s="6" t="s">
        <v>99</v>
      </c>
      <c r="C86" s="8">
        <v>80102.05</v>
      </c>
      <c r="D86" s="8">
        <v>84733.53</v>
      </c>
      <c r="E86" s="8">
        <v>88440.95</v>
      </c>
      <c r="F86" s="8">
        <v>90640.23</v>
      </c>
      <c r="G86" s="8">
        <v>94876.24</v>
      </c>
      <c r="H86" s="8">
        <v>100178.91</v>
      </c>
      <c r="I86" s="8">
        <v>106221</v>
      </c>
      <c r="J86" s="8">
        <v>105940.89</v>
      </c>
      <c r="K86" s="8">
        <v>0</v>
      </c>
      <c r="L86" s="8">
        <v>0</v>
      </c>
      <c r="M86" s="9">
        <v>112384.34</v>
      </c>
      <c r="N86" s="9">
        <v>117915.08</v>
      </c>
      <c r="O86" s="9">
        <v>126255.99</v>
      </c>
    </row>
    <row r="87" spans="1:15" x14ac:dyDescent="0.2">
      <c r="A87" s="6" t="s">
        <v>102</v>
      </c>
      <c r="B87" s="6" t="s">
        <v>103</v>
      </c>
      <c r="C87" s="8">
        <v>94963.400000000009</v>
      </c>
      <c r="D87" s="8">
        <v>98967.22</v>
      </c>
      <c r="E87" s="8">
        <v>102634.16</v>
      </c>
      <c r="F87" s="8">
        <v>102419.2</v>
      </c>
      <c r="G87" s="8">
        <v>152158.23000000001</v>
      </c>
      <c r="H87" s="8">
        <v>164538.19</v>
      </c>
      <c r="I87" s="8">
        <v>175281.98</v>
      </c>
      <c r="J87" s="8">
        <v>179048.94999999998</v>
      </c>
      <c r="K87" s="8">
        <v>0</v>
      </c>
      <c r="L87" s="8">
        <v>0</v>
      </c>
      <c r="M87" s="9">
        <v>196030.77000000002</v>
      </c>
      <c r="N87" s="9">
        <v>212812.82</v>
      </c>
      <c r="O87" s="9">
        <v>229297.25</v>
      </c>
    </row>
    <row r="88" spans="1:15" x14ac:dyDescent="0.2">
      <c r="A88" s="6" t="s">
        <v>104</v>
      </c>
      <c r="B88" s="6" t="s">
        <v>105</v>
      </c>
      <c r="C88" s="8">
        <v>268393.74</v>
      </c>
      <c r="D88" s="8">
        <v>241233.95</v>
      </c>
      <c r="E88" s="8">
        <v>252188.31</v>
      </c>
      <c r="F88" s="8">
        <v>267366.11</v>
      </c>
      <c r="G88" s="8">
        <v>313508.65000000002</v>
      </c>
      <c r="H88" s="8">
        <v>315636.13</v>
      </c>
      <c r="I88" s="8">
        <v>391985.23</v>
      </c>
      <c r="J88" s="8">
        <v>358692.72000000003</v>
      </c>
      <c r="K88" s="8">
        <v>0</v>
      </c>
      <c r="L88" s="8">
        <v>0</v>
      </c>
      <c r="M88" s="9">
        <v>352857.39</v>
      </c>
      <c r="N88" s="9">
        <v>319762.74</v>
      </c>
      <c r="O88" s="9">
        <v>305299.28999999998</v>
      </c>
    </row>
    <row r="89" spans="1:15" x14ac:dyDescent="0.2">
      <c r="A89" s="6" t="s">
        <v>106</v>
      </c>
      <c r="B89" s="6" t="s">
        <v>107</v>
      </c>
      <c r="C89" s="8">
        <v>24283.78</v>
      </c>
      <c r="D89" s="8">
        <v>17110.72</v>
      </c>
      <c r="E89" s="8">
        <v>19245.010000000002</v>
      </c>
      <c r="F89" s="8">
        <v>19525.11</v>
      </c>
      <c r="G89" s="8">
        <v>22379.439999999999</v>
      </c>
      <c r="H89" s="8">
        <v>23951.739999999998</v>
      </c>
      <c r="I89" s="8">
        <v>25442.07</v>
      </c>
      <c r="J89" s="8">
        <v>27111.89</v>
      </c>
      <c r="K89" s="8">
        <v>0</v>
      </c>
      <c r="L89" s="8">
        <v>0</v>
      </c>
      <c r="M89" s="9">
        <v>26309.66</v>
      </c>
      <c r="N89" s="9">
        <v>27881.03</v>
      </c>
      <c r="O89" s="9">
        <v>30044.63</v>
      </c>
    </row>
    <row r="90" spans="1:15" x14ac:dyDescent="0.2">
      <c r="A90" s="6" t="s">
        <v>108</v>
      </c>
      <c r="B90" s="6" t="s">
        <v>109</v>
      </c>
      <c r="C90" s="8">
        <v>367116.39</v>
      </c>
      <c r="D90" s="8">
        <v>350380.55</v>
      </c>
      <c r="E90" s="8">
        <v>345947.68000000005</v>
      </c>
      <c r="F90" s="8">
        <v>347132.8</v>
      </c>
      <c r="G90" s="8">
        <v>348047.79</v>
      </c>
      <c r="H90" s="8">
        <v>403376.56</v>
      </c>
      <c r="I90" s="8">
        <v>459824.83</v>
      </c>
      <c r="J90" s="8">
        <v>444652.51</v>
      </c>
      <c r="K90" s="8">
        <v>0</v>
      </c>
      <c r="L90" s="8">
        <v>0</v>
      </c>
      <c r="M90" s="9">
        <v>451398.93</v>
      </c>
      <c r="N90" s="9">
        <v>472470.61</v>
      </c>
      <c r="O90" s="9">
        <v>501227.41000000003</v>
      </c>
    </row>
    <row r="91" spans="1:15" x14ac:dyDescent="0.2">
      <c r="A91" s="6" t="s">
        <v>110</v>
      </c>
      <c r="B91" s="6" t="s">
        <v>111</v>
      </c>
      <c r="C91" s="8">
        <v>0</v>
      </c>
      <c r="D91" s="8">
        <v>0</v>
      </c>
      <c r="E91" s="8">
        <v>0</v>
      </c>
      <c r="F91" s="8">
        <v>0</v>
      </c>
      <c r="G91" s="8">
        <v>44505.98</v>
      </c>
      <c r="H91" s="8">
        <v>66807.149999999994</v>
      </c>
      <c r="I91" s="8">
        <v>48252.33</v>
      </c>
      <c r="J91" s="8">
        <v>49000.14</v>
      </c>
      <c r="K91" s="8">
        <v>0</v>
      </c>
      <c r="L91" s="8">
        <v>0</v>
      </c>
      <c r="M91" s="9">
        <v>0</v>
      </c>
      <c r="N91" s="9">
        <v>0</v>
      </c>
      <c r="O91" s="9">
        <v>0</v>
      </c>
    </row>
    <row r="92" spans="1:15" x14ac:dyDescent="0.2">
      <c r="A92" s="6" t="s">
        <v>112</v>
      </c>
      <c r="B92" s="6" t="s">
        <v>113</v>
      </c>
      <c r="C92" s="8">
        <v>119213.39000000001</v>
      </c>
      <c r="D92" s="8">
        <v>123505.7</v>
      </c>
      <c r="E92" s="8">
        <v>131500.37</v>
      </c>
      <c r="F92" s="8">
        <v>94189.3</v>
      </c>
      <c r="G92" s="8">
        <v>134961.74</v>
      </c>
      <c r="H92" s="8">
        <v>142499.49</v>
      </c>
      <c r="I92" s="8">
        <v>151420.94</v>
      </c>
      <c r="J92" s="8">
        <v>152033.01999999999</v>
      </c>
      <c r="K92" s="8">
        <v>0</v>
      </c>
      <c r="L92" s="8">
        <v>0</v>
      </c>
      <c r="M92" s="9">
        <v>170532.61000000002</v>
      </c>
      <c r="N92" s="9">
        <v>179624.47</v>
      </c>
      <c r="O92" s="9">
        <v>193384.52</v>
      </c>
    </row>
    <row r="93" spans="1:15" x14ac:dyDescent="0.2">
      <c r="A93" s="6" t="s">
        <v>114</v>
      </c>
      <c r="B93" s="6" t="s">
        <v>115</v>
      </c>
      <c r="C93" s="8">
        <v>24283.46</v>
      </c>
      <c r="D93" s="8">
        <v>36240.81</v>
      </c>
      <c r="E93" s="8">
        <v>40895.08</v>
      </c>
      <c r="F93" s="8">
        <v>41490.6</v>
      </c>
      <c r="G93" s="8">
        <v>47556.08</v>
      </c>
      <c r="H93" s="8">
        <v>50897.36</v>
      </c>
      <c r="I93" s="8">
        <v>54064.24</v>
      </c>
      <c r="J93" s="8">
        <v>57612.91</v>
      </c>
      <c r="K93" s="8">
        <v>0</v>
      </c>
      <c r="L93" s="8">
        <v>0</v>
      </c>
      <c r="M93" s="9">
        <v>55908.06</v>
      </c>
      <c r="N93" s="9">
        <v>59247.08</v>
      </c>
      <c r="O93" s="9">
        <v>63844.66</v>
      </c>
    </row>
    <row r="94" spans="1:15" x14ac:dyDescent="0.2">
      <c r="A94" s="6" t="s">
        <v>116</v>
      </c>
      <c r="B94" s="6" t="s">
        <v>117</v>
      </c>
      <c r="C94" s="8">
        <v>240638.04</v>
      </c>
      <c r="D94" s="8">
        <v>249184.78</v>
      </c>
      <c r="E94" s="8">
        <v>257458.06</v>
      </c>
      <c r="F94" s="8">
        <v>258002.35</v>
      </c>
      <c r="G94" s="8">
        <v>313539.67</v>
      </c>
      <c r="H94" s="8">
        <v>315746.96999999997</v>
      </c>
      <c r="I94" s="8">
        <v>302002.16000000003</v>
      </c>
      <c r="J94" s="8">
        <v>343281.45999999996</v>
      </c>
      <c r="K94" s="8">
        <v>0</v>
      </c>
      <c r="L94" s="8">
        <v>0</v>
      </c>
      <c r="M94" s="9">
        <v>549991.38</v>
      </c>
      <c r="N94" s="9">
        <v>224207.02000000002</v>
      </c>
      <c r="O94" s="9">
        <v>229151.05000000002</v>
      </c>
    </row>
    <row r="95" spans="1:15" x14ac:dyDescent="0.2">
      <c r="A95" s="6" t="s">
        <v>118</v>
      </c>
      <c r="B95" s="6" t="s">
        <v>119</v>
      </c>
      <c r="C95" s="8">
        <v>30666.21</v>
      </c>
      <c r="D95" s="8">
        <v>17004.59</v>
      </c>
      <c r="E95" s="8">
        <v>19244.77</v>
      </c>
      <c r="F95" s="8">
        <v>19525.04</v>
      </c>
      <c r="G95" s="8">
        <v>22379.439999999999</v>
      </c>
      <c r="H95" s="8">
        <v>23951.739999999998</v>
      </c>
      <c r="I95" s="8">
        <v>25442.07</v>
      </c>
      <c r="J95" s="8">
        <v>27111.89</v>
      </c>
      <c r="K95" s="8">
        <v>0</v>
      </c>
      <c r="L95" s="8">
        <v>0</v>
      </c>
      <c r="M95" s="9">
        <v>26309.66</v>
      </c>
      <c r="N95" s="9">
        <v>27881.03</v>
      </c>
      <c r="O95" s="9">
        <v>30044.63</v>
      </c>
    </row>
    <row r="96" spans="1:15" x14ac:dyDescent="0.2">
      <c r="A96" s="6" t="s">
        <v>120</v>
      </c>
      <c r="B96" s="6" t="s">
        <v>121</v>
      </c>
      <c r="C96" s="8">
        <v>0</v>
      </c>
      <c r="D96" s="8">
        <v>0</v>
      </c>
      <c r="E96" s="8">
        <v>0</v>
      </c>
      <c r="F96" s="8">
        <v>0</v>
      </c>
      <c r="G96" s="8">
        <v>44046.590000000004</v>
      </c>
      <c r="H96" s="8">
        <v>50692.959999999999</v>
      </c>
      <c r="I96" s="8">
        <v>47795.360000000001</v>
      </c>
      <c r="J96" s="8">
        <v>52000.06</v>
      </c>
      <c r="K96" s="8">
        <v>0</v>
      </c>
      <c r="L96" s="8">
        <v>0</v>
      </c>
      <c r="M96" s="9">
        <v>0</v>
      </c>
      <c r="N96" s="9">
        <v>0</v>
      </c>
      <c r="O96" s="9">
        <v>0</v>
      </c>
    </row>
    <row r="97" spans="1:15" x14ac:dyDescent="0.2">
      <c r="A97" s="6" t="s">
        <v>122</v>
      </c>
      <c r="B97" s="6" t="s">
        <v>123</v>
      </c>
      <c r="C97" s="8">
        <v>67172.42</v>
      </c>
      <c r="D97" s="8">
        <v>63560.33</v>
      </c>
      <c r="E97" s="8">
        <v>59200.26</v>
      </c>
      <c r="F97" s="8">
        <v>65246.239999999998</v>
      </c>
      <c r="G97" s="8">
        <v>54406.700000000004</v>
      </c>
      <c r="H97" s="8">
        <v>65586.34</v>
      </c>
      <c r="I97" s="8">
        <v>72970.880000000005</v>
      </c>
      <c r="J97" s="8">
        <v>58742.270000000004</v>
      </c>
      <c r="K97" s="8">
        <v>0</v>
      </c>
      <c r="L97" s="8">
        <v>0</v>
      </c>
      <c r="M97" s="9">
        <v>58555.6</v>
      </c>
      <c r="N97" s="9">
        <v>61423.770000000004</v>
      </c>
      <c r="O97" s="9">
        <v>66775.37</v>
      </c>
    </row>
    <row r="98" spans="1:15" x14ac:dyDescent="0.2">
      <c r="A98" s="6" t="s">
        <v>124</v>
      </c>
      <c r="B98" s="6" t="s">
        <v>125</v>
      </c>
      <c r="C98" s="8">
        <v>146148.18</v>
      </c>
      <c r="D98" s="8">
        <v>151903.75</v>
      </c>
      <c r="E98" s="8">
        <v>159123.45000000001</v>
      </c>
      <c r="F98" s="8">
        <v>159134.04999999999</v>
      </c>
      <c r="G98" s="8">
        <v>165772.95000000001</v>
      </c>
      <c r="H98" s="8">
        <v>178568.53</v>
      </c>
      <c r="I98" s="8">
        <v>191316.8</v>
      </c>
      <c r="J98" s="8">
        <v>192591.50999999998</v>
      </c>
      <c r="K98" s="8">
        <v>0</v>
      </c>
      <c r="L98" s="8">
        <v>0</v>
      </c>
      <c r="M98" s="9">
        <v>213901.48</v>
      </c>
      <c r="N98" s="9">
        <v>228391.2</v>
      </c>
      <c r="O98" s="9">
        <v>244635.68</v>
      </c>
    </row>
    <row r="99" spans="1:15" x14ac:dyDescent="0.2">
      <c r="A99" s="6" t="s">
        <v>126</v>
      </c>
      <c r="B99" s="6" t="s">
        <v>127</v>
      </c>
      <c r="C99" s="8">
        <v>53911.01</v>
      </c>
      <c r="D99" s="8">
        <v>69402.16</v>
      </c>
      <c r="E99" s="8">
        <v>74348.180000000008</v>
      </c>
      <c r="F99" s="8">
        <v>79666.77</v>
      </c>
      <c r="G99" s="8">
        <v>136447.07</v>
      </c>
      <c r="H99" s="8">
        <v>152106.93</v>
      </c>
      <c r="I99" s="8">
        <v>117740.97</v>
      </c>
      <c r="J99" s="8">
        <v>127013.82</v>
      </c>
      <c r="K99" s="8">
        <v>0</v>
      </c>
      <c r="L99" s="8">
        <v>0</v>
      </c>
      <c r="M99" s="9">
        <v>133717.6</v>
      </c>
      <c r="N99" s="9">
        <v>150539.12</v>
      </c>
      <c r="O99" s="9">
        <v>164450.43</v>
      </c>
    </row>
    <row r="100" spans="1:15" x14ac:dyDescent="0.2">
      <c r="A100" s="6" t="s">
        <v>128</v>
      </c>
      <c r="B100" s="6" t="s">
        <v>129</v>
      </c>
      <c r="C100" s="8">
        <v>77087.06</v>
      </c>
      <c r="D100" s="8">
        <v>91812.24</v>
      </c>
      <c r="E100" s="8">
        <v>97066.95</v>
      </c>
      <c r="F100" s="8">
        <v>96864.040000000008</v>
      </c>
      <c r="G100" s="8">
        <v>102372.57</v>
      </c>
      <c r="H100" s="8">
        <v>108865</v>
      </c>
      <c r="I100" s="8">
        <v>111958.1</v>
      </c>
      <c r="J100" s="8">
        <v>117013.1</v>
      </c>
      <c r="K100" s="8">
        <v>0</v>
      </c>
      <c r="L100" s="8">
        <v>0</v>
      </c>
      <c r="M100" s="9">
        <v>123476.68000000001</v>
      </c>
      <c r="N100" s="9">
        <v>130810.71</v>
      </c>
      <c r="O100" s="9">
        <v>139891.48000000001</v>
      </c>
    </row>
    <row r="101" spans="1:15" x14ac:dyDescent="0.2">
      <c r="A101" s="6" t="s">
        <v>130</v>
      </c>
      <c r="B101" s="6" t="s">
        <v>131</v>
      </c>
      <c r="C101" s="8">
        <v>30665.84</v>
      </c>
      <c r="D101" s="8">
        <v>36134.57</v>
      </c>
      <c r="E101" s="8">
        <v>40894.79</v>
      </c>
      <c r="F101" s="8">
        <v>41490.270000000004</v>
      </c>
      <c r="G101" s="8">
        <v>47555.76</v>
      </c>
      <c r="H101" s="8">
        <v>50897.350000000006</v>
      </c>
      <c r="I101" s="8">
        <v>54064.240000000005</v>
      </c>
      <c r="J101" s="8">
        <v>57612.810000000005</v>
      </c>
      <c r="K101" s="8">
        <v>0</v>
      </c>
      <c r="L101" s="8">
        <v>0</v>
      </c>
      <c r="M101" s="9">
        <v>55908.090000000004</v>
      </c>
      <c r="N101" s="9">
        <v>59247.11</v>
      </c>
      <c r="O101" s="9">
        <v>63844.78</v>
      </c>
    </row>
    <row r="102" spans="1:15" x14ac:dyDescent="0.2">
      <c r="A102" s="6" t="s">
        <v>132</v>
      </c>
      <c r="B102" s="6" t="s">
        <v>133</v>
      </c>
      <c r="C102" s="8">
        <v>122509.76000000001</v>
      </c>
      <c r="D102" s="8">
        <v>129457.31</v>
      </c>
      <c r="E102" s="8">
        <v>134351.35</v>
      </c>
      <c r="F102" s="8">
        <v>134070.29</v>
      </c>
      <c r="G102" s="8">
        <v>141110.1</v>
      </c>
      <c r="H102" s="8">
        <v>149366.57</v>
      </c>
      <c r="I102" s="8">
        <v>161655.67000000001</v>
      </c>
      <c r="J102" s="8">
        <v>162758.81</v>
      </c>
      <c r="K102" s="8">
        <v>0</v>
      </c>
      <c r="L102" s="8">
        <v>0</v>
      </c>
      <c r="M102" s="9">
        <v>204345.67</v>
      </c>
      <c r="N102" s="9">
        <v>156025.82</v>
      </c>
      <c r="O102" s="9">
        <v>147066.93</v>
      </c>
    </row>
    <row r="103" spans="1:15" ht="13.5" thickBot="1" x14ac:dyDescent="0.25">
      <c r="B103" s="62" t="s">
        <v>183</v>
      </c>
      <c r="C103" s="40">
        <f t="shared" ref="C103:M103" si="72">SUM(C80:C102)</f>
        <v>2781680.8</v>
      </c>
      <c r="D103" s="40">
        <f t="shared" si="72"/>
        <v>2773216.85</v>
      </c>
      <c r="E103" s="40">
        <f t="shared" si="72"/>
        <v>2853891.1500000008</v>
      </c>
      <c r="F103" s="40">
        <f t="shared" si="72"/>
        <v>2844076.99</v>
      </c>
      <c r="G103" s="40">
        <f t="shared" si="72"/>
        <v>3270573.3899999997</v>
      </c>
      <c r="H103" s="40">
        <f t="shared" si="72"/>
        <v>3504101.2399999993</v>
      </c>
      <c r="I103" s="40">
        <f t="shared" si="72"/>
        <v>3707511.5200000005</v>
      </c>
      <c r="J103" s="40">
        <f t="shared" ref="J103" si="73">SUM(J80:J102)</f>
        <v>3737525.23</v>
      </c>
      <c r="K103" s="40">
        <f t="shared" si="72"/>
        <v>0</v>
      </c>
      <c r="L103" s="40">
        <f t="shared" si="72"/>
        <v>0</v>
      </c>
      <c r="M103" s="40">
        <f t="shared" si="72"/>
        <v>3982158.37</v>
      </c>
      <c r="N103" s="40">
        <f t="shared" ref="N103" si="74">SUM(N80:N102)</f>
        <v>3571994.3200000003</v>
      </c>
      <c r="O103" s="40">
        <f>SUM(O80:O102)</f>
        <v>3542336.1100000003</v>
      </c>
    </row>
    <row r="104" spans="1:15" ht="13.5" thickTop="1" x14ac:dyDescent="0.2">
      <c r="B104" s="6" t="s">
        <v>13</v>
      </c>
      <c r="C104" s="8"/>
      <c r="D104" s="9">
        <f>D103-C103</f>
        <v>-8463.9499999997206</v>
      </c>
      <c r="E104" s="9">
        <f t="shared" ref="E104:O104" si="75">E103-D103</f>
        <v>80674.300000000745</v>
      </c>
      <c r="F104" s="9">
        <f t="shared" si="75"/>
        <v>-9814.1600000006147</v>
      </c>
      <c r="G104" s="9">
        <f t="shared" si="75"/>
        <v>426496.39999999944</v>
      </c>
      <c r="H104" s="9">
        <f t="shared" si="75"/>
        <v>233527.84999999963</v>
      </c>
      <c r="I104" s="9">
        <f t="shared" si="75"/>
        <v>203410.28000000119</v>
      </c>
      <c r="J104" s="9">
        <f t="shared" si="75"/>
        <v>30013.709999999497</v>
      </c>
      <c r="K104" s="9">
        <f t="shared" si="75"/>
        <v>-3737525.23</v>
      </c>
      <c r="L104" s="9">
        <f t="shared" si="75"/>
        <v>0</v>
      </c>
      <c r="M104" s="9">
        <f t="shared" si="75"/>
        <v>3982158.37</v>
      </c>
      <c r="N104" s="9">
        <f t="shared" si="75"/>
        <v>-410164.04999999981</v>
      </c>
      <c r="O104" s="9">
        <f t="shared" si="75"/>
        <v>-29658.209999999963</v>
      </c>
    </row>
    <row r="105" spans="1:15" x14ac:dyDescent="0.2">
      <c r="B105" s="6" t="s">
        <v>12</v>
      </c>
      <c r="C105" s="8"/>
      <c r="D105" s="24">
        <f>D104/C103</f>
        <v>-3.0427466731623993E-3</v>
      </c>
      <c r="E105" s="24">
        <f t="shared" ref="E105:O105" si="76">E104/D103</f>
        <v>2.9090512701882922E-2</v>
      </c>
      <c r="F105" s="24">
        <f t="shared" si="76"/>
        <v>-3.4388697690872377E-3</v>
      </c>
      <c r="G105" s="24">
        <f t="shared" si="76"/>
        <v>0.14995951287521209</v>
      </c>
      <c r="H105" s="24">
        <f t="shared" si="76"/>
        <v>7.140272427887627E-2</v>
      </c>
      <c r="I105" s="24">
        <f t="shared" si="76"/>
        <v>5.8049201797605948E-2</v>
      </c>
      <c r="J105" s="24">
        <f t="shared" si="76"/>
        <v>8.0953787569079463E-3</v>
      </c>
      <c r="K105" s="24">
        <f t="shared" si="76"/>
        <v>-1</v>
      </c>
      <c r="L105" s="24" t="e">
        <f t="shared" si="76"/>
        <v>#DIV/0!</v>
      </c>
      <c r="M105" s="24" t="e">
        <f t="shared" si="76"/>
        <v>#DIV/0!</v>
      </c>
      <c r="N105" s="24">
        <f t="shared" si="76"/>
        <v>-0.10300043641910701</v>
      </c>
      <c r="O105" s="24">
        <f t="shared" si="76"/>
        <v>-8.3029835277005585E-3</v>
      </c>
    </row>
    <row r="106" spans="1:15" x14ac:dyDescent="0.2">
      <c r="B106" s="6"/>
      <c r="C106" s="8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1:15" x14ac:dyDescent="0.2">
      <c r="A107" s="1" t="s">
        <v>181</v>
      </c>
      <c r="B107" s="6"/>
      <c r="C107" s="8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1:15" x14ac:dyDescent="0.2">
      <c r="A108" s="2" t="s">
        <v>84</v>
      </c>
      <c r="B108" s="6" t="s">
        <v>85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2500</v>
      </c>
    </row>
    <row r="109" spans="1:15" x14ac:dyDescent="0.2">
      <c r="A109" s="2" t="s">
        <v>90</v>
      </c>
      <c r="B109" s="6" t="s">
        <v>91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260.42</v>
      </c>
    </row>
    <row r="110" spans="1:15" x14ac:dyDescent="0.2">
      <c r="A110" s="2" t="s">
        <v>92</v>
      </c>
      <c r="B110" s="6" t="s">
        <v>327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920.83</v>
      </c>
    </row>
    <row r="111" spans="1:15" x14ac:dyDescent="0.2">
      <c r="A111" s="2" t="s">
        <v>102</v>
      </c>
      <c r="B111" s="6" t="s">
        <v>103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1245.83</v>
      </c>
    </row>
    <row r="112" spans="1:15" x14ac:dyDescent="0.2">
      <c r="A112" s="2" t="s">
        <v>106</v>
      </c>
      <c r="B112" s="6" t="s">
        <v>107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245.83</v>
      </c>
    </row>
    <row r="113" spans="1:15" x14ac:dyDescent="0.2">
      <c r="A113" s="2" t="s">
        <v>108</v>
      </c>
      <c r="B113" s="6" t="s">
        <v>109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3097.91</v>
      </c>
    </row>
    <row r="114" spans="1:15" x14ac:dyDescent="0.2">
      <c r="A114" s="2" t="s">
        <v>112</v>
      </c>
      <c r="B114" s="6" t="s">
        <v>113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1237.5</v>
      </c>
    </row>
    <row r="115" spans="1:15" x14ac:dyDescent="0.2">
      <c r="A115" s="2" t="s">
        <v>118</v>
      </c>
      <c r="B115" s="6" t="s">
        <v>119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368.75</v>
      </c>
    </row>
    <row r="116" spans="1:15" x14ac:dyDescent="0.2">
      <c r="A116" s="2" t="s">
        <v>122</v>
      </c>
      <c r="B116" s="6" t="s">
        <v>123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860.42000000000007</v>
      </c>
    </row>
    <row r="117" spans="1:15" x14ac:dyDescent="0.2">
      <c r="A117" s="2" t="s">
        <v>124</v>
      </c>
      <c r="B117" s="6" t="s">
        <v>125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418.75</v>
      </c>
    </row>
    <row r="118" spans="1:15" x14ac:dyDescent="0.2">
      <c r="A118" s="2" t="s">
        <v>128</v>
      </c>
      <c r="B118" s="6" t="s">
        <v>129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2322.92</v>
      </c>
    </row>
    <row r="119" spans="1:15" x14ac:dyDescent="0.2">
      <c r="A119" s="2" t="s">
        <v>130</v>
      </c>
      <c r="B119" s="6" t="s">
        <v>131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614.58000000000004</v>
      </c>
    </row>
    <row r="120" spans="1:15" x14ac:dyDescent="0.2">
      <c r="A120" s="2" t="s">
        <v>132</v>
      </c>
      <c r="B120" s="6" t="s">
        <v>133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995.83</v>
      </c>
    </row>
    <row r="121" spans="1:15" ht="13.5" thickBot="1" x14ac:dyDescent="0.25">
      <c r="B121" s="62" t="s">
        <v>182</v>
      </c>
      <c r="C121" s="40">
        <f>SUM(C108:C120)</f>
        <v>0</v>
      </c>
      <c r="D121" s="40">
        <f t="shared" ref="D121:O121" si="77">SUM(D108:D120)</f>
        <v>0</v>
      </c>
      <c r="E121" s="40">
        <f t="shared" si="77"/>
        <v>0</v>
      </c>
      <c r="F121" s="40">
        <f t="shared" si="77"/>
        <v>0</v>
      </c>
      <c r="G121" s="40">
        <f t="shared" si="77"/>
        <v>0</v>
      </c>
      <c r="H121" s="40">
        <f t="shared" si="77"/>
        <v>0</v>
      </c>
      <c r="I121" s="40">
        <f t="shared" si="77"/>
        <v>0</v>
      </c>
      <c r="J121" s="40">
        <f t="shared" si="77"/>
        <v>0</v>
      </c>
      <c r="K121" s="40">
        <f t="shared" si="77"/>
        <v>0</v>
      </c>
      <c r="L121" s="40">
        <f t="shared" si="77"/>
        <v>0</v>
      </c>
      <c r="M121" s="40">
        <f t="shared" si="77"/>
        <v>0</v>
      </c>
      <c r="N121" s="40">
        <f t="shared" si="77"/>
        <v>0</v>
      </c>
      <c r="O121" s="40">
        <f t="shared" si="77"/>
        <v>15089.57</v>
      </c>
    </row>
    <row r="122" spans="1:15" ht="13.5" thickTop="1" x14ac:dyDescent="0.2">
      <c r="B122" s="6" t="s">
        <v>13</v>
      </c>
      <c r="C122" s="8"/>
      <c r="D122" s="9">
        <f>D121-C121</f>
        <v>0</v>
      </c>
      <c r="E122" s="9">
        <f t="shared" ref="E122" si="78">E121-D121</f>
        <v>0</v>
      </c>
      <c r="F122" s="9">
        <f t="shared" ref="F122" si="79">F121-E121</f>
        <v>0</v>
      </c>
      <c r="G122" s="9">
        <f t="shared" ref="G122" si="80">G121-F121</f>
        <v>0</v>
      </c>
      <c r="H122" s="9">
        <f t="shared" ref="H122" si="81">H121-G121</f>
        <v>0</v>
      </c>
      <c r="I122" s="9">
        <f t="shared" ref="I122" si="82">I121-H121</f>
        <v>0</v>
      </c>
      <c r="J122" s="9">
        <f t="shared" ref="J122" si="83">J121-I121</f>
        <v>0</v>
      </c>
      <c r="K122" s="9">
        <f t="shared" ref="K122" si="84">K121-J121</f>
        <v>0</v>
      </c>
      <c r="L122" s="9">
        <f t="shared" ref="L122" si="85">L121-K121</f>
        <v>0</v>
      </c>
      <c r="M122" s="9">
        <f t="shared" ref="M122" si="86">M121-L121</f>
        <v>0</v>
      </c>
      <c r="N122" s="9">
        <f t="shared" ref="N122" si="87">N121-M121</f>
        <v>0</v>
      </c>
      <c r="O122" s="9">
        <f t="shared" ref="O122" si="88">O121-N121</f>
        <v>15089.57</v>
      </c>
    </row>
    <row r="123" spans="1:15" x14ac:dyDescent="0.2">
      <c r="B123" s="6" t="s">
        <v>12</v>
      </c>
      <c r="C123" s="8"/>
      <c r="D123" s="24" t="e">
        <f>D122/C121</f>
        <v>#DIV/0!</v>
      </c>
      <c r="E123" s="24" t="e">
        <f t="shared" ref="E123" si="89">E122/D121</f>
        <v>#DIV/0!</v>
      </c>
      <c r="F123" s="24" t="e">
        <f t="shared" ref="F123" si="90">F122/E121</f>
        <v>#DIV/0!</v>
      </c>
      <c r="G123" s="24" t="e">
        <f t="shared" ref="G123" si="91">G122/F121</f>
        <v>#DIV/0!</v>
      </c>
      <c r="H123" s="24" t="e">
        <f t="shared" ref="H123" si="92">H122/G121</f>
        <v>#DIV/0!</v>
      </c>
      <c r="I123" s="24" t="e">
        <f t="shared" ref="I123" si="93">I122/H121</f>
        <v>#DIV/0!</v>
      </c>
      <c r="J123" s="24" t="e">
        <f t="shared" ref="J123" si="94">J122/I121</f>
        <v>#DIV/0!</v>
      </c>
      <c r="K123" s="24" t="e">
        <f t="shared" ref="K123" si="95">K122/J121</f>
        <v>#DIV/0!</v>
      </c>
      <c r="L123" s="24" t="e">
        <f t="shared" ref="L123" si="96">L122/K121</f>
        <v>#DIV/0!</v>
      </c>
      <c r="M123" s="24" t="e">
        <f t="shared" ref="M123" si="97">M122/L121</f>
        <v>#DIV/0!</v>
      </c>
      <c r="N123" s="24" t="e">
        <f t="shared" ref="N123" si="98">N122/M121</f>
        <v>#DIV/0!</v>
      </c>
      <c r="O123" s="24" t="e">
        <f t="shared" ref="O123" si="99">O122/N121</f>
        <v>#DIV/0!</v>
      </c>
    </row>
    <row r="124" spans="1:15" x14ac:dyDescent="0.2">
      <c r="B124" s="6"/>
      <c r="C124" s="8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x14ac:dyDescent="0.2">
      <c r="B125" s="6"/>
      <c r="C125" s="8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ht="13.5" thickBot="1" x14ac:dyDescent="0.25">
      <c r="B126" s="25" t="s">
        <v>364</v>
      </c>
      <c r="C126" s="40">
        <f>C17+C39+C45+C52+C60+C66+C73+C103+C121</f>
        <v>9838456.7699999996</v>
      </c>
      <c r="D126" s="40">
        <f t="shared" ref="D126:O126" si="100">D17+D39+D45+D52+D60+D66+D73+D103+D121</f>
        <v>10164064.98</v>
      </c>
      <c r="E126" s="40">
        <f t="shared" si="100"/>
        <v>10258262.550000001</v>
      </c>
      <c r="F126" s="40">
        <f t="shared" si="100"/>
        <v>10167090.130000001</v>
      </c>
      <c r="G126" s="40">
        <f t="shared" si="100"/>
        <v>10732866.789999999</v>
      </c>
      <c r="H126" s="40">
        <f t="shared" si="100"/>
        <v>11086115.859999999</v>
      </c>
      <c r="I126" s="40">
        <f t="shared" si="100"/>
        <v>11798298.050000001</v>
      </c>
      <c r="J126" s="40">
        <f t="shared" si="100"/>
        <v>11443648.419999998</v>
      </c>
      <c r="K126" s="40">
        <f t="shared" si="100"/>
        <v>7401529.5599999996</v>
      </c>
      <c r="L126" s="40">
        <f t="shared" si="100"/>
        <v>5733644.7299999986</v>
      </c>
      <c r="M126" s="40">
        <f t="shared" si="100"/>
        <v>12225308.649999999</v>
      </c>
      <c r="N126" s="40">
        <f t="shared" si="100"/>
        <v>11043731.200000001</v>
      </c>
      <c r="O126" s="40">
        <f t="shared" si="100"/>
        <v>13754657</v>
      </c>
    </row>
    <row r="127" spans="1:15" ht="13.5" thickTop="1" x14ac:dyDescent="0.2">
      <c r="B127" s="1"/>
      <c r="C127" s="6"/>
      <c r="D127" s="9">
        <f>D126-C126</f>
        <v>325608.21000000089</v>
      </c>
      <c r="E127" s="9">
        <f t="shared" ref="E127:L127" si="101">E126-D126</f>
        <v>94197.570000000298</v>
      </c>
      <c r="F127" s="9">
        <f t="shared" si="101"/>
        <v>-91172.419999999925</v>
      </c>
      <c r="G127" s="9">
        <f t="shared" si="101"/>
        <v>565776.65999999829</v>
      </c>
      <c r="H127" s="9">
        <f t="shared" si="101"/>
        <v>353249.0700000003</v>
      </c>
      <c r="I127" s="9">
        <f t="shared" si="101"/>
        <v>712182.19000000134</v>
      </c>
      <c r="J127" s="9">
        <f t="shared" si="101"/>
        <v>-354649.63000000268</v>
      </c>
      <c r="K127" s="9">
        <f t="shared" si="101"/>
        <v>-4042118.8599999985</v>
      </c>
      <c r="L127" s="9">
        <f t="shared" si="101"/>
        <v>-1667884.830000001</v>
      </c>
      <c r="M127" s="9">
        <f>M126-L126</f>
        <v>6491663.9199999999</v>
      </c>
      <c r="N127" s="9">
        <f>N126-M126</f>
        <v>-1181577.4499999974</v>
      </c>
      <c r="O127" s="9">
        <f>O126-N126</f>
        <v>2710925.7999999989</v>
      </c>
    </row>
    <row r="128" spans="1:15" x14ac:dyDescent="0.2">
      <c r="B128" s="1"/>
      <c r="C128" s="6"/>
      <c r="D128" s="24">
        <f t="shared" ref="D128:O128" si="102">D127/C126</f>
        <v>3.309545568090156E-2</v>
      </c>
      <c r="E128" s="24">
        <f t="shared" si="102"/>
        <v>9.267706393589023E-3</v>
      </c>
      <c r="F128" s="24">
        <f t="shared" si="102"/>
        <v>-8.8877058425454233E-3</v>
      </c>
      <c r="G128" s="24">
        <f t="shared" si="102"/>
        <v>5.5647845427332532E-2</v>
      </c>
      <c r="H128" s="24">
        <f t="shared" si="102"/>
        <v>3.2912834651887109E-2</v>
      </c>
      <c r="I128" s="24">
        <f t="shared" si="102"/>
        <v>6.4240911694747646E-2</v>
      </c>
      <c r="J128" s="24">
        <f t="shared" si="102"/>
        <v>-3.0059388947205199E-2</v>
      </c>
      <c r="K128" s="24">
        <f t="shared" si="102"/>
        <v>-0.35321942021004515</v>
      </c>
      <c r="L128" s="24">
        <f t="shared" si="102"/>
        <v>-0.22534326404824911</v>
      </c>
      <c r="M128" s="24">
        <f t="shared" si="102"/>
        <v>1.1322054688937802</v>
      </c>
      <c r="N128" s="24">
        <f t="shared" si="102"/>
        <v>-9.6650111978972206E-2</v>
      </c>
      <c r="O128" s="24">
        <f t="shared" si="102"/>
        <v>0.24547191079768391</v>
      </c>
    </row>
    <row r="129" spans="1:15" x14ac:dyDescent="0.2">
      <c r="B129" s="1"/>
      <c r="C129" s="6"/>
      <c r="D129" s="24"/>
      <c r="E129" s="24"/>
      <c r="F129" s="24"/>
      <c r="G129" s="24"/>
      <c r="H129" s="24"/>
      <c r="I129" s="24"/>
      <c r="J129" s="24"/>
      <c r="K129" s="24"/>
    </row>
    <row r="130" spans="1:15" x14ac:dyDescent="0.2">
      <c r="A130" s="1" t="s">
        <v>8</v>
      </c>
      <c r="B130" s="1"/>
      <c r="C130" s="6"/>
      <c r="D130" s="6"/>
      <c r="E130" s="6"/>
      <c r="F130" s="6"/>
      <c r="G130" s="6"/>
      <c r="H130" s="6"/>
      <c r="I130" s="5"/>
      <c r="M130" s="16"/>
    </row>
    <row r="131" spans="1:15" x14ac:dyDescent="0.2">
      <c r="A131" s="6" t="s">
        <v>15</v>
      </c>
      <c r="B131" s="6" t="s">
        <v>16</v>
      </c>
      <c r="C131" s="8">
        <v>11130941.129999999</v>
      </c>
      <c r="D131" s="8">
        <v>11404166.540000001</v>
      </c>
      <c r="E131" s="8">
        <v>10666554.610000001</v>
      </c>
      <c r="F131" s="8">
        <v>10600510.220000001</v>
      </c>
      <c r="G131" s="8">
        <v>10849445.220000001</v>
      </c>
      <c r="H131" s="8">
        <v>11136394.950000001</v>
      </c>
      <c r="I131" s="9">
        <v>10961475.850000001</v>
      </c>
      <c r="J131" s="9">
        <v>12110954.439999999</v>
      </c>
      <c r="K131" s="9">
        <v>12334195.199999999</v>
      </c>
      <c r="L131" s="9">
        <v>12288496.390000001</v>
      </c>
      <c r="M131" s="9">
        <v>11317259.259999998</v>
      </c>
      <c r="N131" s="8">
        <v>10953986.16</v>
      </c>
      <c r="O131" s="8">
        <v>13752254.02</v>
      </c>
    </row>
    <row r="132" spans="1:15" x14ac:dyDescent="0.2">
      <c r="A132" s="6" t="s">
        <v>17</v>
      </c>
      <c r="B132" s="6" t="s">
        <v>18</v>
      </c>
      <c r="C132" s="8">
        <v>17708.330000000005</v>
      </c>
      <c r="D132" s="8">
        <v>28470.230000000003</v>
      </c>
      <c r="E132" s="8">
        <v>7542.2800000000007</v>
      </c>
      <c r="F132" s="8">
        <v>1543.4399999999987</v>
      </c>
      <c r="G132" s="8">
        <v>19216.53</v>
      </c>
      <c r="H132" s="8">
        <v>16856.219999999998</v>
      </c>
      <c r="I132" s="9">
        <v>18382.740000000002</v>
      </c>
      <c r="J132" s="9">
        <v>51644.46</v>
      </c>
      <c r="K132" s="9">
        <v>9807.9699999999993</v>
      </c>
      <c r="L132" s="9">
        <v>2446.77</v>
      </c>
      <c r="M132" s="9">
        <v>10695.800000000001</v>
      </c>
      <c r="N132" s="8">
        <v>746.01</v>
      </c>
      <c r="O132" s="8">
        <v>409.06</v>
      </c>
    </row>
    <row r="133" spans="1:15" x14ac:dyDescent="0.2">
      <c r="A133" s="6" t="s">
        <v>19</v>
      </c>
      <c r="B133" s="6" t="s">
        <v>20</v>
      </c>
      <c r="C133" s="8">
        <v>50408.4</v>
      </c>
      <c r="D133" s="8">
        <v>52803.73</v>
      </c>
      <c r="E133" s="8">
        <v>60435</v>
      </c>
      <c r="F133" s="8">
        <v>59920</v>
      </c>
      <c r="G133" s="8">
        <v>40779</v>
      </c>
      <c r="H133" s="8">
        <v>40270.75</v>
      </c>
      <c r="I133" s="9">
        <v>45000</v>
      </c>
      <c r="J133" s="9">
        <v>39913.800000000003</v>
      </c>
      <c r="K133" s="9">
        <v>4008.5</v>
      </c>
      <c r="L133" s="9">
        <v>7175</v>
      </c>
      <c r="M133" s="9">
        <v>0</v>
      </c>
      <c r="N133" s="8">
        <v>0</v>
      </c>
      <c r="O133" s="8">
        <v>0</v>
      </c>
    </row>
    <row r="134" spans="1:15" x14ac:dyDescent="0.2">
      <c r="A134" s="6" t="s">
        <v>21</v>
      </c>
      <c r="B134" s="6" t="s">
        <v>22</v>
      </c>
      <c r="C134" s="8">
        <v>1108466.31</v>
      </c>
      <c r="D134" s="8">
        <v>1198622.23</v>
      </c>
      <c r="E134" s="8">
        <v>1205253.18</v>
      </c>
      <c r="F134" s="8">
        <v>1765466.4799999995</v>
      </c>
      <c r="G134" s="8">
        <v>1904771.58</v>
      </c>
      <c r="H134" s="8">
        <v>1590588.0499999998</v>
      </c>
      <c r="I134" s="9">
        <v>2006172.04</v>
      </c>
      <c r="J134" s="9">
        <v>1277529.54</v>
      </c>
      <c r="K134" s="9">
        <v>664849.75</v>
      </c>
      <c r="L134" s="9">
        <v>849188.36</v>
      </c>
      <c r="M134" s="9">
        <v>903702.82</v>
      </c>
      <c r="N134" s="8">
        <v>833578.84</v>
      </c>
      <c r="O134" s="8">
        <v>488806.96</v>
      </c>
    </row>
    <row r="135" spans="1:15" x14ac:dyDescent="0.2">
      <c r="A135" s="6" t="s">
        <v>23</v>
      </c>
      <c r="B135" s="6" t="s">
        <v>24</v>
      </c>
      <c r="C135" s="8">
        <v>442531.76999999996</v>
      </c>
      <c r="D135" s="8">
        <v>313279.08000000007</v>
      </c>
      <c r="E135" s="8">
        <v>197106.21000000005</v>
      </c>
      <c r="F135" s="8">
        <v>417109.32999999996</v>
      </c>
      <c r="G135" s="8">
        <v>578471.91</v>
      </c>
      <c r="H135" s="8">
        <v>478040.76</v>
      </c>
      <c r="I135" s="9">
        <v>763925.97</v>
      </c>
      <c r="J135" s="9">
        <v>813598.22</v>
      </c>
      <c r="K135" s="9">
        <v>296405.21000000002</v>
      </c>
      <c r="L135" s="9">
        <v>383103.87</v>
      </c>
      <c r="M135" s="9">
        <v>356409.49</v>
      </c>
      <c r="N135" s="8">
        <v>407359.29</v>
      </c>
      <c r="O135" s="8">
        <v>203174.16</v>
      </c>
    </row>
    <row r="136" spans="1:15" x14ac:dyDescent="0.2">
      <c r="A136" s="6" t="s">
        <v>25</v>
      </c>
      <c r="B136" s="6" t="s">
        <v>26</v>
      </c>
      <c r="C136" s="8">
        <v>101159.71</v>
      </c>
      <c r="D136" s="8">
        <v>103223.16</v>
      </c>
      <c r="E136" s="8">
        <v>98629.030000000013</v>
      </c>
      <c r="F136" s="8">
        <v>177798.55</v>
      </c>
      <c r="G136" s="8">
        <v>209383.44999999998</v>
      </c>
      <c r="H136" s="8">
        <v>6952.5</v>
      </c>
      <c r="I136" s="9">
        <v>463485.8</v>
      </c>
      <c r="J136" s="9">
        <v>148554.6</v>
      </c>
      <c r="K136" s="9">
        <v>70351.97</v>
      </c>
      <c r="L136" s="9">
        <v>173503.91</v>
      </c>
      <c r="M136" s="9">
        <v>3280.2000000000003</v>
      </c>
      <c r="N136" s="8">
        <v>106783.6</v>
      </c>
      <c r="O136" s="8">
        <v>55737.55</v>
      </c>
    </row>
    <row r="137" spans="1:15" x14ac:dyDescent="0.2">
      <c r="A137" s="6" t="s">
        <v>295</v>
      </c>
      <c r="B137" s="6" t="s">
        <v>296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9">
        <v>196083.96</v>
      </c>
      <c r="N137" s="8">
        <v>148606.62999999998</v>
      </c>
      <c r="O137" s="8">
        <v>103322.56</v>
      </c>
    </row>
    <row r="138" spans="1:15" x14ac:dyDescent="0.2">
      <c r="A138" s="6" t="s">
        <v>27</v>
      </c>
      <c r="B138" s="6" t="s">
        <v>28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9">
        <v>63209.67</v>
      </c>
      <c r="J138" s="9">
        <v>77951.37</v>
      </c>
      <c r="K138" s="9">
        <v>91511.35</v>
      </c>
      <c r="L138" s="9">
        <v>86208.88</v>
      </c>
      <c r="M138" s="9">
        <v>96188.430000000008</v>
      </c>
      <c r="N138" s="8">
        <v>75714.2</v>
      </c>
      <c r="O138" s="8">
        <v>48035.660000000011</v>
      </c>
    </row>
    <row r="139" spans="1:15" x14ac:dyDescent="0.2">
      <c r="A139" s="6" t="s">
        <v>29</v>
      </c>
      <c r="B139" s="6" t="s">
        <v>30</v>
      </c>
      <c r="C139" s="8">
        <v>27115.339999999997</v>
      </c>
      <c r="D139" s="8">
        <v>37497.770000000019</v>
      </c>
      <c r="E139" s="8">
        <v>33259.670000000006</v>
      </c>
      <c r="F139" s="8">
        <v>17939.339999999997</v>
      </c>
      <c r="G139" s="8">
        <v>34116.92</v>
      </c>
      <c r="H139" s="8">
        <v>25542.74</v>
      </c>
      <c r="I139" s="9">
        <v>17294.87</v>
      </c>
      <c r="J139" s="9">
        <v>14117.46</v>
      </c>
      <c r="K139" s="9">
        <v>29476.16</v>
      </c>
      <c r="L139" s="9">
        <v>28613.11</v>
      </c>
      <c r="M139" s="9">
        <v>55321.149999999994</v>
      </c>
      <c r="N139" s="8">
        <v>29633.139999999996</v>
      </c>
      <c r="O139" s="8">
        <v>30261.25</v>
      </c>
    </row>
    <row r="140" spans="1:15" x14ac:dyDescent="0.2">
      <c r="A140" s="6" t="s">
        <v>31</v>
      </c>
      <c r="B140" s="6" t="s">
        <v>32</v>
      </c>
      <c r="C140" s="8">
        <v>249337.46999999997</v>
      </c>
      <c r="D140" s="8">
        <v>309976.92000000004</v>
      </c>
      <c r="E140" s="8">
        <v>303437.45</v>
      </c>
      <c r="F140" s="8">
        <v>312193.81</v>
      </c>
      <c r="G140" s="8">
        <v>292683.34999999998</v>
      </c>
      <c r="H140" s="8">
        <v>274427.34999999992</v>
      </c>
      <c r="I140" s="9">
        <v>337188.75000000012</v>
      </c>
      <c r="J140" s="9">
        <v>282393.87</v>
      </c>
      <c r="K140" s="9">
        <v>217901.89</v>
      </c>
      <c r="L140" s="9">
        <v>186477.37</v>
      </c>
      <c r="M140" s="9">
        <v>149970.14000000004</v>
      </c>
      <c r="N140" s="8">
        <v>7567.1399999999994</v>
      </c>
      <c r="O140" s="8">
        <v>19378.32</v>
      </c>
    </row>
    <row r="141" spans="1:15" x14ac:dyDescent="0.2">
      <c r="A141" s="5" t="s">
        <v>297</v>
      </c>
      <c r="B141" s="5" t="s">
        <v>298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9">
        <v>55056.700000000004</v>
      </c>
      <c r="N141" s="8">
        <v>175744.24</v>
      </c>
      <c r="O141" s="8">
        <v>340129.9</v>
      </c>
    </row>
    <row r="142" spans="1:15" x14ac:dyDescent="0.2">
      <c r="A142" s="6" t="s">
        <v>33</v>
      </c>
      <c r="B142" s="6" t="s">
        <v>34</v>
      </c>
      <c r="C142" s="8">
        <v>96364.860000000015</v>
      </c>
      <c r="D142" s="8">
        <v>96900.840000000011</v>
      </c>
      <c r="E142" s="8">
        <v>91899.47</v>
      </c>
      <c r="F142" s="8">
        <v>94794.569999999992</v>
      </c>
      <c r="G142" s="8">
        <v>89663.67</v>
      </c>
      <c r="H142" s="8">
        <v>69628.87</v>
      </c>
      <c r="I142" s="9">
        <v>57153.450000000004</v>
      </c>
      <c r="J142" s="9">
        <v>69158.44</v>
      </c>
      <c r="K142" s="9">
        <v>113066.84</v>
      </c>
      <c r="L142" s="9">
        <v>134022.88</v>
      </c>
      <c r="M142" s="9">
        <v>99428.290000000008</v>
      </c>
      <c r="N142" s="8">
        <v>49053.22</v>
      </c>
      <c r="O142" s="8">
        <v>84035.88</v>
      </c>
    </row>
    <row r="143" spans="1:15" x14ac:dyDescent="0.2">
      <c r="A143" s="6" t="s">
        <v>70</v>
      </c>
      <c r="B143" s="6" t="s">
        <v>71</v>
      </c>
      <c r="C143" s="8">
        <v>360109.55000000005</v>
      </c>
      <c r="D143" s="8">
        <v>268175.03000000003</v>
      </c>
      <c r="E143" s="8">
        <v>292798.30999999994</v>
      </c>
      <c r="F143" s="8">
        <v>415040.01999999996</v>
      </c>
      <c r="G143" s="8">
        <v>450892.37999999995</v>
      </c>
      <c r="H143" s="8">
        <v>608095.24</v>
      </c>
      <c r="I143" s="9">
        <v>611834.42000000016</v>
      </c>
      <c r="J143" s="9">
        <v>474112.29</v>
      </c>
      <c r="K143" s="9">
        <v>538730.38</v>
      </c>
      <c r="L143" s="9">
        <v>541251.93000000005</v>
      </c>
      <c r="M143" s="9">
        <v>436999.41000000003</v>
      </c>
      <c r="N143" s="8">
        <v>585325.24000000011</v>
      </c>
      <c r="O143" s="8">
        <v>273055.91000000003</v>
      </c>
    </row>
    <row r="144" spans="1:15" x14ac:dyDescent="0.2">
      <c r="A144" s="6" t="s">
        <v>74</v>
      </c>
      <c r="B144" s="6" t="s">
        <v>75</v>
      </c>
      <c r="C144" s="8">
        <v>26011.010000000002</v>
      </c>
      <c r="D144" s="8">
        <v>19622</v>
      </c>
      <c r="E144" s="8">
        <v>13848.46</v>
      </c>
      <c r="F144" s="8">
        <v>6534.68</v>
      </c>
      <c r="G144" s="8">
        <v>27316.68</v>
      </c>
      <c r="H144" s="8">
        <v>0</v>
      </c>
      <c r="I144" s="9">
        <v>424.13</v>
      </c>
      <c r="J144" s="9">
        <v>7792.45</v>
      </c>
      <c r="K144" s="9">
        <v>2395</v>
      </c>
      <c r="L144" s="9">
        <v>15214.19</v>
      </c>
      <c r="M144" s="9">
        <v>0</v>
      </c>
      <c r="N144" s="8">
        <v>0</v>
      </c>
      <c r="O144" s="8">
        <v>1311.5</v>
      </c>
    </row>
    <row r="145" spans="1:15" ht="13.5" thickBot="1" x14ac:dyDescent="0.25">
      <c r="A145" s="6"/>
      <c r="B145" s="62" t="s">
        <v>184</v>
      </c>
      <c r="C145" s="40">
        <f>SUM(C131:C144)</f>
        <v>13610153.880000001</v>
      </c>
      <c r="D145" s="40">
        <f>SUM(D131:D144)</f>
        <v>13832737.530000001</v>
      </c>
      <c r="E145" s="40">
        <f t="shared" ref="E145:M145" si="103">SUM(E131:E144)</f>
        <v>12970763.670000002</v>
      </c>
      <c r="F145" s="40">
        <f t="shared" si="103"/>
        <v>13868850.440000001</v>
      </c>
      <c r="G145" s="40">
        <f t="shared" si="103"/>
        <v>14496740.689999999</v>
      </c>
      <c r="H145" s="40">
        <f t="shared" si="103"/>
        <v>14246797.430000002</v>
      </c>
      <c r="I145" s="40">
        <f t="shared" si="103"/>
        <v>15345547.690000003</v>
      </c>
      <c r="J145" s="40">
        <f t="shared" si="103"/>
        <v>15367720.939999999</v>
      </c>
      <c r="K145" s="40">
        <f t="shared" si="103"/>
        <v>14372700.220000003</v>
      </c>
      <c r="L145" s="40">
        <f t="shared" si="103"/>
        <v>14695702.659999998</v>
      </c>
      <c r="M145" s="40">
        <f t="shared" si="103"/>
        <v>13680395.649999999</v>
      </c>
      <c r="N145" s="40">
        <f t="shared" ref="N145:O145" si="104">SUM(N131:N144)</f>
        <v>13374097.710000001</v>
      </c>
      <c r="O145" s="40">
        <f t="shared" si="104"/>
        <v>15399912.730000004</v>
      </c>
    </row>
    <row r="146" spans="1:15" ht="13.5" thickTop="1" x14ac:dyDescent="0.2">
      <c r="A146" s="6"/>
      <c r="B146" s="6" t="s">
        <v>13</v>
      </c>
      <c r="C146" s="8"/>
      <c r="D146" s="9">
        <f>D145-C145</f>
        <v>222583.65000000037</v>
      </c>
      <c r="E146" s="9">
        <f t="shared" ref="E146:O146" si="105">E145-D145</f>
        <v>-861973.8599999994</v>
      </c>
      <c r="F146" s="9">
        <f t="shared" si="105"/>
        <v>898086.76999999955</v>
      </c>
      <c r="G146" s="9">
        <f t="shared" si="105"/>
        <v>627890.24999999814</v>
      </c>
      <c r="H146" s="9">
        <f t="shared" si="105"/>
        <v>-249943.25999999791</v>
      </c>
      <c r="I146" s="9">
        <f t="shared" si="105"/>
        <v>1098750.2600000016</v>
      </c>
      <c r="J146" s="9">
        <f t="shared" si="105"/>
        <v>22173.249999996275</v>
      </c>
      <c r="K146" s="9">
        <f t="shared" si="105"/>
        <v>-995020.71999999695</v>
      </c>
      <c r="L146" s="9">
        <f t="shared" si="105"/>
        <v>323002.43999999575</v>
      </c>
      <c r="M146" s="9">
        <f t="shared" si="105"/>
        <v>-1015307.0099999998</v>
      </c>
      <c r="N146" s="9">
        <f t="shared" si="105"/>
        <v>-306297.93999999762</v>
      </c>
      <c r="O146" s="9">
        <f t="shared" si="105"/>
        <v>2025815.0200000033</v>
      </c>
    </row>
    <row r="147" spans="1:15" x14ac:dyDescent="0.2">
      <c r="A147" s="6"/>
      <c r="B147" s="6" t="s">
        <v>12</v>
      </c>
      <c r="C147" s="8"/>
      <c r="D147" s="24">
        <f>D146/C145</f>
        <v>1.6354234637059106E-2</v>
      </c>
      <c r="E147" s="24">
        <f t="shared" ref="E147:O147" si="106">E146/D145</f>
        <v>-6.2314047247016571E-2</v>
      </c>
      <c r="F147" s="24">
        <f t="shared" si="106"/>
        <v>6.9239313339520547E-2</v>
      </c>
      <c r="G147" s="24">
        <f t="shared" si="106"/>
        <v>4.5273417051860436E-2</v>
      </c>
      <c r="H147" s="24">
        <f t="shared" si="106"/>
        <v>-1.724134171568726E-2</v>
      </c>
      <c r="I147" s="24">
        <f t="shared" si="106"/>
        <v>7.7122614075098947E-2</v>
      </c>
      <c r="J147" s="24">
        <f t="shared" si="106"/>
        <v>1.4449305067453261E-3</v>
      </c>
      <c r="K147" s="24">
        <f t="shared" si="106"/>
        <v>-6.4747448491864465E-2</v>
      </c>
      <c r="L147" s="24">
        <f t="shared" si="106"/>
        <v>2.2473330345437047E-2</v>
      </c>
      <c r="M147" s="24">
        <f t="shared" si="106"/>
        <v>-6.9088701199946562E-2</v>
      </c>
      <c r="N147" s="24">
        <f t="shared" si="106"/>
        <v>-2.2389552746597475E-2</v>
      </c>
      <c r="O147" s="24">
        <f t="shared" si="106"/>
        <v>0.15147302374539054</v>
      </c>
    </row>
    <row r="148" spans="1:15" x14ac:dyDescent="0.2">
      <c r="A148" s="6"/>
      <c r="B148" s="6"/>
      <c r="C148" s="8"/>
      <c r="D148" s="8"/>
      <c r="E148" s="8"/>
      <c r="F148" s="8"/>
      <c r="G148" s="8"/>
      <c r="H148" s="8"/>
      <c r="I148" s="9"/>
    </row>
    <row r="149" spans="1:15" x14ac:dyDescent="0.2">
      <c r="A149" s="6"/>
      <c r="B149" s="43" t="s">
        <v>135</v>
      </c>
      <c r="C149" s="8"/>
      <c r="D149" s="8"/>
      <c r="E149" s="8"/>
      <c r="F149" s="8"/>
      <c r="G149" s="8"/>
      <c r="H149" s="8"/>
      <c r="I149" s="9"/>
    </row>
    <row r="150" spans="1:15" x14ac:dyDescent="0.2">
      <c r="A150" s="6" t="s">
        <v>35</v>
      </c>
      <c r="B150" s="6" t="s">
        <v>36</v>
      </c>
      <c r="C150" s="8">
        <v>33577.079999999994</v>
      </c>
      <c r="D150" s="8">
        <v>25992.970000000008</v>
      </c>
      <c r="E150" s="8">
        <v>26058.860000000015</v>
      </c>
      <c r="F150" s="8">
        <v>65952.87999999999</v>
      </c>
      <c r="G150" s="8">
        <v>32477.589999999997</v>
      </c>
      <c r="H150" s="8">
        <v>56531.37999999999</v>
      </c>
      <c r="I150" s="9">
        <v>46620.270000000004</v>
      </c>
      <c r="J150" s="9">
        <v>42911.32</v>
      </c>
      <c r="K150" s="9">
        <v>16987.47</v>
      </c>
      <c r="L150" s="9">
        <v>33864.78</v>
      </c>
      <c r="M150" s="9">
        <v>6877.4500000000007</v>
      </c>
      <c r="N150" s="72">
        <v>27172.78</v>
      </c>
      <c r="O150" s="72">
        <v>49650.740000000005</v>
      </c>
    </row>
    <row r="151" spans="1:15" x14ac:dyDescent="0.2">
      <c r="A151" s="6" t="s">
        <v>37</v>
      </c>
      <c r="B151" s="6" t="s">
        <v>38</v>
      </c>
      <c r="C151" s="8">
        <v>274869.89</v>
      </c>
      <c r="D151" s="8">
        <v>262218.5</v>
      </c>
      <c r="E151" s="8">
        <v>287725.5</v>
      </c>
      <c r="F151" s="8">
        <v>333238.06000000006</v>
      </c>
      <c r="G151" s="8">
        <v>406735.57000000007</v>
      </c>
      <c r="H151" s="8">
        <v>340617.99</v>
      </c>
      <c r="I151" s="9">
        <v>364042.66000000003</v>
      </c>
      <c r="J151" s="9">
        <v>348034.45</v>
      </c>
      <c r="K151" s="9">
        <v>279549.11</v>
      </c>
      <c r="L151" s="9">
        <v>357399.41</v>
      </c>
      <c r="M151" s="9">
        <v>323882.26</v>
      </c>
      <c r="N151" s="72">
        <v>195768.83000000002</v>
      </c>
      <c r="O151" s="72">
        <v>271626.10000000003</v>
      </c>
    </row>
    <row r="152" spans="1:15" x14ac:dyDescent="0.2">
      <c r="A152" s="6" t="s">
        <v>39</v>
      </c>
      <c r="B152" s="6" t="s">
        <v>40</v>
      </c>
      <c r="C152" s="8">
        <v>24543.69</v>
      </c>
      <c r="D152" s="8">
        <v>1608.95</v>
      </c>
      <c r="E152" s="8">
        <v>543.83000000000004</v>
      </c>
      <c r="F152" s="8">
        <v>2889.28</v>
      </c>
      <c r="G152" s="8">
        <v>23560.71</v>
      </c>
      <c r="H152" s="8">
        <v>2067.65</v>
      </c>
      <c r="I152" s="9">
        <v>18448.060000000001</v>
      </c>
      <c r="J152" s="9">
        <v>23136.400000000001</v>
      </c>
      <c r="K152" s="9">
        <v>4472.29</v>
      </c>
      <c r="L152" s="9">
        <v>7129.51</v>
      </c>
      <c r="M152" s="9">
        <v>6188.4900000000007</v>
      </c>
      <c r="N152" s="72">
        <v>6750.7599999999993</v>
      </c>
      <c r="O152" s="72">
        <v>7634.83</v>
      </c>
    </row>
    <row r="153" spans="1:15" x14ac:dyDescent="0.2">
      <c r="A153" s="6" t="s">
        <v>397</v>
      </c>
      <c r="B153" s="6" t="s">
        <v>398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72">
        <v>0</v>
      </c>
      <c r="O153" s="72">
        <v>93096.48</v>
      </c>
    </row>
    <row r="154" spans="1:15" x14ac:dyDescent="0.2">
      <c r="A154" s="6" t="s">
        <v>41</v>
      </c>
      <c r="B154" s="6" t="s">
        <v>42</v>
      </c>
      <c r="C154" s="8">
        <v>32772.449999999997</v>
      </c>
      <c r="D154" s="8">
        <v>62518.880000000005</v>
      </c>
      <c r="E154" s="8">
        <v>56571.91</v>
      </c>
      <c r="F154" s="8">
        <v>89132.58</v>
      </c>
      <c r="G154" s="8">
        <v>25196.100000000002</v>
      </c>
      <c r="H154" s="8">
        <v>38172.03</v>
      </c>
      <c r="I154" s="9">
        <v>36787.730000000003</v>
      </c>
      <c r="J154" s="9">
        <v>25751.13</v>
      </c>
      <c r="K154" s="9">
        <v>26122.16</v>
      </c>
      <c r="L154" s="9">
        <v>38958.58</v>
      </c>
      <c r="M154" s="9">
        <v>29214.959999999999</v>
      </c>
      <c r="N154" s="72">
        <v>19803.400000000001</v>
      </c>
      <c r="O154" s="72">
        <v>52070.99</v>
      </c>
    </row>
    <row r="155" spans="1:15" x14ac:dyDescent="0.2">
      <c r="A155" s="6" t="s">
        <v>43</v>
      </c>
      <c r="B155" s="6" t="s">
        <v>44</v>
      </c>
      <c r="C155" s="8">
        <v>157795.32999999999</v>
      </c>
      <c r="D155" s="8">
        <v>174707.34999999998</v>
      </c>
      <c r="E155" s="8">
        <v>87321.19</v>
      </c>
      <c r="F155" s="8">
        <v>160894.19</v>
      </c>
      <c r="G155" s="8">
        <v>281214.31</v>
      </c>
      <c r="H155" s="8">
        <v>341706.58999999997</v>
      </c>
      <c r="I155" s="9">
        <v>273134.12</v>
      </c>
      <c r="J155" s="9">
        <v>251725.85</v>
      </c>
      <c r="K155" s="9">
        <v>223288.38</v>
      </c>
      <c r="L155" s="9">
        <v>317151.09999999998</v>
      </c>
      <c r="M155" s="9">
        <v>189626.14</v>
      </c>
      <c r="N155" s="72">
        <v>572394.9</v>
      </c>
      <c r="O155" s="72">
        <v>190208.03</v>
      </c>
    </row>
    <row r="156" spans="1:15" x14ac:dyDescent="0.2">
      <c r="A156" s="6" t="s">
        <v>45</v>
      </c>
      <c r="B156" s="6" t="s">
        <v>46</v>
      </c>
      <c r="C156" s="8">
        <v>113793.40999999999</v>
      </c>
      <c r="D156" s="8">
        <v>151090.16</v>
      </c>
      <c r="E156" s="8">
        <v>179368.17</v>
      </c>
      <c r="F156" s="8">
        <v>296235.58</v>
      </c>
      <c r="G156" s="8">
        <v>279514.73000000004</v>
      </c>
      <c r="H156" s="8">
        <v>260887.62</v>
      </c>
      <c r="I156" s="9">
        <v>207350.35</v>
      </c>
      <c r="J156" s="9">
        <v>234311.38</v>
      </c>
      <c r="K156" s="9">
        <v>215560.09</v>
      </c>
      <c r="L156" s="9">
        <v>169635.4</v>
      </c>
      <c r="M156" s="9">
        <v>150427.51</v>
      </c>
      <c r="N156" s="72">
        <v>77602.640000000014</v>
      </c>
      <c r="O156" s="72">
        <v>206162.22999999998</v>
      </c>
    </row>
    <row r="157" spans="1:15" x14ac:dyDescent="0.2">
      <c r="A157" s="6" t="s">
        <v>47</v>
      </c>
      <c r="B157" s="6" t="s">
        <v>48</v>
      </c>
      <c r="C157" s="8">
        <v>0</v>
      </c>
      <c r="D157" s="8">
        <v>0</v>
      </c>
      <c r="E157" s="8">
        <v>0</v>
      </c>
      <c r="F157" s="8">
        <v>-1708.21</v>
      </c>
      <c r="G157" s="8">
        <v>41.96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73">
        <v>0</v>
      </c>
      <c r="O157" s="73">
        <v>0</v>
      </c>
    </row>
    <row r="158" spans="1:15" x14ac:dyDescent="0.2">
      <c r="A158" s="6" t="s">
        <v>49</v>
      </c>
      <c r="B158" s="6" t="s">
        <v>50</v>
      </c>
      <c r="C158" s="8">
        <v>62582.55</v>
      </c>
      <c r="D158" s="8">
        <v>86499.790000000008</v>
      </c>
      <c r="E158" s="8">
        <v>67107.91</v>
      </c>
      <c r="F158" s="8">
        <v>101441.52</v>
      </c>
      <c r="G158" s="8">
        <v>79167.67</v>
      </c>
      <c r="H158" s="8">
        <v>136220.35</v>
      </c>
      <c r="I158" s="9">
        <v>117078.37</v>
      </c>
      <c r="J158" s="9">
        <v>152399.66</v>
      </c>
      <c r="K158" s="9">
        <v>204033.3</v>
      </c>
      <c r="L158" s="9">
        <v>230885.58</v>
      </c>
      <c r="M158" s="9">
        <v>87414.69</v>
      </c>
      <c r="N158" s="72">
        <v>73643.790000000008</v>
      </c>
      <c r="O158" s="72">
        <v>134323.22</v>
      </c>
    </row>
    <row r="159" spans="1:15" x14ac:dyDescent="0.2">
      <c r="A159" s="6" t="s">
        <v>51</v>
      </c>
      <c r="B159" s="6" t="s">
        <v>52</v>
      </c>
      <c r="C159" s="8">
        <v>14032.5</v>
      </c>
      <c r="D159" s="8">
        <v>43839.73</v>
      </c>
      <c r="E159" s="8">
        <v>22735.5</v>
      </c>
      <c r="F159" s="8">
        <v>58656.29</v>
      </c>
      <c r="G159" s="8">
        <v>40839.29</v>
      </c>
      <c r="H159" s="8">
        <v>31660.190000000002</v>
      </c>
      <c r="I159" s="9">
        <v>26477.7</v>
      </c>
      <c r="J159" s="9">
        <v>21929.09</v>
      </c>
      <c r="K159" s="9">
        <v>13732.51</v>
      </c>
      <c r="L159" s="9">
        <v>25578.01</v>
      </c>
      <c r="M159" s="9">
        <v>13317.26</v>
      </c>
      <c r="N159" s="72">
        <v>11676.1</v>
      </c>
      <c r="O159" s="72">
        <v>21907.24</v>
      </c>
    </row>
    <row r="160" spans="1:15" x14ac:dyDescent="0.2">
      <c r="A160" s="6" t="s">
        <v>53</v>
      </c>
      <c r="B160" s="6" t="s">
        <v>54</v>
      </c>
      <c r="C160" s="8">
        <v>63636.58</v>
      </c>
      <c r="D160" s="8">
        <v>75741.460000000006</v>
      </c>
      <c r="E160" s="8">
        <v>80456.329999999987</v>
      </c>
      <c r="F160" s="8">
        <v>134137.47</v>
      </c>
      <c r="G160" s="8">
        <v>135287.62</v>
      </c>
      <c r="H160" s="8">
        <v>136369.16999999998</v>
      </c>
      <c r="I160" s="9">
        <v>138000.66999999998</v>
      </c>
      <c r="J160" s="9">
        <v>103274.18</v>
      </c>
      <c r="K160" s="9">
        <v>85237.88</v>
      </c>
      <c r="L160" s="9">
        <v>129024.05</v>
      </c>
      <c r="M160" s="9">
        <v>79118.34</v>
      </c>
      <c r="N160" s="72">
        <v>66941.430000000008</v>
      </c>
      <c r="O160" s="72">
        <v>110054.66</v>
      </c>
    </row>
    <row r="161" spans="1:15" x14ac:dyDescent="0.2">
      <c r="A161" s="6" t="s">
        <v>55</v>
      </c>
      <c r="B161" s="6" t="s">
        <v>56</v>
      </c>
      <c r="C161" s="8">
        <v>42074.91</v>
      </c>
      <c r="D161" s="8">
        <v>55976.06</v>
      </c>
      <c r="E161" s="8">
        <v>47815.390000000007</v>
      </c>
      <c r="F161" s="8">
        <v>52410.69</v>
      </c>
      <c r="G161" s="8">
        <v>59189.41</v>
      </c>
      <c r="H161" s="8">
        <v>140458.79</v>
      </c>
      <c r="I161" s="9">
        <v>167124.51999999999</v>
      </c>
      <c r="J161" s="9">
        <v>49435.27</v>
      </c>
      <c r="K161" s="9">
        <v>48467.3</v>
      </c>
      <c r="L161" s="9">
        <v>70503.06</v>
      </c>
      <c r="M161" s="9">
        <v>40043.729999999996</v>
      </c>
      <c r="N161" s="72">
        <v>37390.33</v>
      </c>
      <c r="O161" s="72">
        <v>41925.46</v>
      </c>
    </row>
    <row r="162" spans="1:15" x14ac:dyDescent="0.2">
      <c r="A162" s="6" t="s">
        <v>57</v>
      </c>
      <c r="B162" s="6" t="s">
        <v>138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</row>
    <row r="163" spans="1:15" x14ac:dyDescent="0.2">
      <c r="A163" s="6" t="s">
        <v>58</v>
      </c>
      <c r="B163" s="6" t="s">
        <v>59</v>
      </c>
      <c r="C163" s="8">
        <v>6245.9600000000009</v>
      </c>
      <c r="D163" s="8">
        <v>13100.800000000001</v>
      </c>
      <c r="E163" s="8">
        <v>2239.5700000000002</v>
      </c>
      <c r="F163" s="8">
        <v>23668.67</v>
      </c>
      <c r="G163" s="8">
        <v>9593.76</v>
      </c>
      <c r="H163" s="8">
        <v>8695.27</v>
      </c>
      <c r="I163" s="9">
        <v>10946.53</v>
      </c>
      <c r="J163" s="9">
        <v>14500.46</v>
      </c>
      <c r="K163" s="9">
        <v>15072.73</v>
      </c>
      <c r="L163" s="9">
        <v>21256.71</v>
      </c>
      <c r="M163" s="9">
        <v>10805.54</v>
      </c>
      <c r="N163" s="72">
        <v>669.09</v>
      </c>
      <c r="O163" s="72">
        <v>4522.2300000000005</v>
      </c>
    </row>
    <row r="164" spans="1:15" x14ac:dyDescent="0.2">
      <c r="A164" s="6" t="s">
        <v>60</v>
      </c>
      <c r="B164" s="6" t="s">
        <v>61</v>
      </c>
      <c r="C164" s="8">
        <v>21523.02</v>
      </c>
      <c r="D164" s="8">
        <v>85415.58</v>
      </c>
      <c r="E164" s="8">
        <v>21140.67</v>
      </c>
      <c r="F164" s="8">
        <v>45948.619999999995</v>
      </c>
      <c r="G164" s="8">
        <v>33231.97</v>
      </c>
      <c r="H164" s="8">
        <v>24775.559999999998</v>
      </c>
      <c r="I164" s="9">
        <v>34797.839999999997</v>
      </c>
      <c r="J164" s="9">
        <v>12889.42</v>
      </c>
      <c r="K164" s="9">
        <v>13639.11</v>
      </c>
      <c r="L164" s="9">
        <v>38663.160000000003</v>
      </c>
      <c r="M164" s="9">
        <v>43419.850000000006</v>
      </c>
      <c r="N164" s="72">
        <v>43189.05</v>
      </c>
      <c r="O164" s="72">
        <v>14014.500000000002</v>
      </c>
    </row>
    <row r="165" spans="1:15" x14ac:dyDescent="0.2">
      <c r="A165" s="6" t="s">
        <v>62</v>
      </c>
      <c r="B165" s="6" t="s">
        <v>63</v>
      </c>
      <c r="C165" s="8">
        <v>14876.33</v>
      </c>
      <c r="D165" s="8">
        <v>27387</v>
      </c>
      <c r="E165" s="8">
        <v>25394.730000000003</v>
      </c>
      <c r="F165" s="8">
        <v>34283.449999999997</v>
      </c>
      <c r="G165" s="8">
        <v>34089.74</v>
      </c>
      <c r="H165" s="8">
        <v>59586.530000000006</v>
      </c>
      <c r="I165" s="9">
        <v>58605.770000000004</v>
      </c>
      <c r="J165" s="9">
        <v>25956.59</v>
      </c>
      <c r="K165" s="9">
        <v>9911.59</v>
      </c>
      <c r="L165" s="9">
        <v>25135.72</v>
      </c>
      <c r="M165" s="9">
        <v>7505.83</v>
      </c>
      <c r="N165" s="72">
        <v>1584.3400000000001</v>
      </c>
      <c r="O165" s="72">
        <v>3491.7400000000002</v>
      </c>
    </row>
    <row r="166" spans="1:15" x14ac:dyDescent="0.2">
      <c r="A166" s="6" t="s">
        <v>64</v>
      </c>
      <c r="B166" s="6" t="s">
        <v>65</v>
      </c>
      <c r="C166" s="8">
        <v>3293.73</v>
      </c>
      <c r="D166" s="8">
        <v>2544.44</v>
      </c>
      <c r="E166" s="8">
        <v>2778.98</v>
      </c>
      <c r="F166" s="8">
        <v>7136.34</v>
      </c>
      <c r="G166" s="8">
        <v>0</v>
      </c>
      <c r="H166" s="8">
        <v>0</v>
      </c>
      <c r="I166" s="9">
        <v>14825</v>
      </c>
      <c r="J166" s="9">
        <v>0</v>
      </c>
      <c r="K166" s="9">
        <v>0</v>
      </c>
      <c r="L166" s="9">
        <v>0</v>
      </c>
      <c r="M166" s="9">
        <v>0</v>
      </c>
      <c r="N166" s="73">
        <v>0</v>
      </c>
      <c r="O166" s="73">
        <v>0</v>
      </c>
    </row>
    <row r="167" spans="1:15" x14ac:dyDescent="0.2">
      <c r="A167" s="6" t="s">
        <v>66</v>
      </c>
      <c r="B167" s="6" t="s">
        <v>67</v>
      </c>
      <c r="C167" s="8">
        <v>479495.06000000006</v>
      </c>
      <c r="D167" s="8">
        <v>395464.53999999992</v>
      </c>
      <c r="E167" s="8">
        <v>420487.06</v>
      </c>
      <c r="F167" s="8">
        <v>453249.61000000004</v>
      </c>
      <c r="G167" s="8">
        <v>538247.08000000007</v>
      </c>
      <c r="H167" s="8">
        <v>498854.23999999993</v>
      </c>
      <c r="I167" s="9">
        <v>366213.37000000005</v>
      </c>
      <c r="J167" s="9">
        <v>377976.45</v>
      </c>
      <c r="K167" s="9">
        <v>196640.71</v>
      </c>
      <c r="L167" s="9">
        <v>216138.72</v>
      </c>
      <c r="M167" s="9">
        <v>214425.84</v>
      </c>
      <c r="N167" s="72">
        <v>192076.71</v>
      </c>
      <c r="O167" s="72">
        <v>295887.58</v>
      </c>
    </row>
    <row r="168" spans="1:15" x14ac:dyDescent="0.2">
      <c r="A168" s="6" t="s">
        <v>68</v>
      </c>
      <c r="B168" s="6" t="s">
        <v>69</v>
      </c>
      <c r="C168" s="8">
        <v>140564.85</v>
      </c>
      <c r="D168" s="8">
        <v>187088.16</v>
      </c>
      <c r="E168" s="8">
        <v>120360.52</v>
      </c>
      <c r="F168" s="8">
        <v>84600.38</v>
      </c>
      <c r="G168" s="8">
        <v>110348.2</v>
      </c>
      <c r="H168" s="8">
        <v>150845.71</v>
      </c>
      <c r="I168" s="9">
        <v>118661.29999999999</v>
      </c>
      <c r="J168" s="9">
        <v>69675.039999999994</v>
      </c>
      <c r="K168" s="9">
        <v>83790.16</v>
      </c>
      <c r="L168" s="9">
        <v>162083.68</v>
      </c>
      <c r="M168" s="9">
        <v>132336.39000000001</v>
      </c>
      <c r="N168" s="72">
        <v>74143.239999999991</v>
      </c>
      <c r="O168" s="72">
        <v>129087.46</v>
      </c>
    </row>
    <row r="169" spans="1:15" x14ac:dyDescent="0.2">
      <c r="A169" s="6" t="s">
        <v>72</v>
      </c>
      <c r="B169" s="6" t="s">
        <v>73</v>
      </c>
      <c r="C169" s="8">
        <v>121964.73000000001</v>
      </c>
      <c r="D169" s="8">
        <v>47071.549999999996</v>
      </c>
      <c r="E169" s="8">
        <v>81723.209999999992</v>
      </c>
      <c r="F169" s="8">
        <v>11042.54</v>
      </c>
      <c r="G169" s="8">
        <v>72765.88</v>
      </c>
      <c r="H169" s="8">
        <v>60941.8</v>
      </c>
      <c r="I169" s="9">
        <v>74842.97</v>
      </c>
      <c r="J169" s="9">
        <v>68878.87</v>
      </c>
      <c r="K169" s="9">
        <v>65001.41</v>
      </c>
      <c r="L169" s="9">
        <v>103371.84</v>
      </c>
      <c r="M169" s="9">
        <v>94520.81</v>
      </c>
      <c r="N169" s="72">
        <v>55535.23</v>
      </c>
      <c r="O169" s="72">
        <v>63705.83</v>
      </c>
    </row>
    <row r="170" spans="1:15" x14ac:dyDescent="0.2">
      <c r="A170" s="2" t="s">
        <v>299</v>
      </c>
      <c r="B170" s="2" t="s">
        <v>300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9">
        <v>62173.11</v>
      </c>
      <c r="N170" s="72">
        <v>53857.85</v>
      </c>
      <c r="O170" s="72">
        <v>55290.270000000004</v>
      </c>
    </row>
    <row r="171" spans="1:15" ht="13.5" thickBot="1" x14ac:dyDescent="0.25">
      <c r="A171" s="6"/>
      <c r="B171" s="62" t="s">
        <v>184</v>
      </c>
      <c r="C171" s="40">
        <f t="shared" ref="C171:M171" si="107">SUM(C150:C170)</f>
        <v>1607642.0700000003</v>
      </c>
      <c r="D171" s="40">
        <f t="shared" si="107"/>
        <v>1698265.92</v>
      </c>
      <c r="E171" s="40">
        <f t="shared" si="107"/>
        <v>1529829.3299999998</v>
      </c>
      <c r="F171" s="40">
        <f t="shared" si="107"/>
        <v>1953209.9400000004</v>
      </c>
      <c r="G171" s="40">
        <f t="shared" si="107"/>
        <v>2161501.59</v>
      </c>
      <c r="H171" s="40">
        <f t="shared" si="107"/>
        <v>2288390.87</v>
      </c>
      <c r="I171" s="40">
        <f t="shared" si="107"/>
        <v>2073957.2300000002</v>
      </c>
      <c r="J171" s="40">
        <f t="shared" si="107"/>
        <v>1822785.56</v>
      </c>
      <c r="K171" s="40">
        <f t="shared" si="107"/>
        <v>1501506.2</v>
      </c>
      <c r="L171" s="40">
        <f t="shared" si="107"/>
        <v>1946779.3099999998</v>
      </c>
      <c r="M171" s="40">
        <f t="shared" si="107"/>
        <v>1491298.2</v>
      </c>
      <c r="N171" s="40">
        <f t="shared" ref="N171:O171" si="108">SUM(N150:N170)</f>
        <v>1510200.4700000004</v>
      </c>
      <c r="O171" s="40">
        <f t="shared" si="108"/>
        <v>1744659.59</v>
      </c>
    </row>
    <row r="172" spans="1:15" ht="13.5" thickTop="1" x14ac:dyDescent="0.2">
      <c r="A172" s="6"/>
      <c r="B172" s="6" t="s">
        <v>13</v>
      </c>
      <c r="C172" s="45"/>
      <c r="D172" s="9">
        <f>D171-C171</f>
        <v>90623.849999999627</v>
      </c>
      <c r="E172" s="9">
        <f t="shared" ref="E172:K172" si="109">E171-D171</f>
        <v>-168436.59000000008</v>
      </c>
      <c r="F172" s="9">
        <f t="shared" si="109"/>
        <v>423380.61000000057</v>
      </c>
      <c r="G172" s="9">
        <f t="shared" si="109"/>
        <v>208291.64999999944</v>
      </c>
      <c r="H172" s="9">
        <f t="shared" si="109"/>
        <v>126889.28000000026</v>
      </c>
      <c r="I172" s="9">
        <f t="shared" si="109"/>
        <v>-214433.6399999999</v>
      </c>
      <c r="J172" s="9">
        <f t="shared" si="109"/>
        <v>-251171.67000000016</v>
      </c>
      <c r="K172" s="9">
        <f t="shared" si="109"/>
        <v>-321279.3600000001</v>
      </c>
      <c r="L172" s="9">
        <f>L171-K171</f>
        <v>445273.10999999987</v>
      </c>
      <c r="M172" s="9">
        <f>M171-L171</f>
        <v>-455481.10999999987</v>
      </c>
      <c r="N172" s="9">
        <f>N171-M171</f>
        <v>18902.270000000484</v>
      </c>
      <c r="O172" s="9">
        <f>O171-N171</f>
        <v>234459.11999999965</v>
      </c>
    </row>
    <row r="173" spans="1:15" x14ac:dyDescent="0.2">
      <c r="A173" s="6"/>
      <c r="B173" s="6" t="s">
        <v>12</v>
      </c>
      <c r="C173" s="45"/>
      <c r="D173" s="24">
        <f>D172/C171</f>
        <v>5.6370663402706057E-2</v>
      </c>
      <c r="E173" s="24">
        <f t="shared" ref="E173:O173" si="110">E172/D171</f>
        <v>-9.9181516873399947E-2</v>
      </c>
      <c r="F173" s="24">
        <f t="shared" si="110"/>
        <v>0.27675022415735789</v>
      </c>
      <c r="G173" s="24">
        <f t="shared" si="110"/>
        <v>0.10664068707330017</v>
      </c>
      <c r="H173" s="24">
        <f t="shared" si="110"/>
        <v>5.8704226999897913E-2</v>
      </c>
      <c r="I173" s="24">
        <f t="shared" si="110"/>
        <v>-9.3704988431456152E-2</v>
      </c>
      <c r="J173" s="24">
        <f t="shared" si="110"/>
        <v>-0.12110744926017598</v>
      </c>
      <c r="K173" s="24">
        <f t="shared" si="110"/>
        <v>-0.17625735415634963</v>
      </c>
      <c r="L173" s="24">
        <f t="shared" si="110"/>
        <v>0.29655096329272557</v>
      </c>
      <c r="M173" s="24">
        <f t="shared" si="110"/>
        <v>-0.23396648385378613</v>
      </c>
      <c r="N173" s="24">
        <f t="shared" si="110"/>
        <v>1.2675043797411198E-2</v>
      </c>
      <c r="O173" s="24">
        <f t="shared" si="110"/>
        <v>0.15525032911690168</v>
      </c>
    </row>
    <row r="174" spans="1:15" x14ac:dyDescent="0.2">
      <c r="A174" s="6"/>
      <c r="B174" s="49"/>
      <c r="C174" s="45"/>
      <c r="D174" s="45"/>
      <c r="E174" s="45"/>
      <c r="F174" s="45"/>
      <c r="G174" s="45"/>
      <c r="H174" s="45"/>
      <c r="I174" s="46"/>
    </row>
    <row r="175" spans="1:15" x14ac:dyDescent="0.2">
      <c r="A175" s="6"/>
      <c r="B175" s="49" t="s">
        <v>415</v>
      </c>
      <c r="C175" s="45"/>
      <c r="D175" s="45"/>
      <c r="E175" s="45"/>
      <c r="F175" s="45"/>
      <c r="G175" s="45"/>
      <c r="H175" s="45"/>
      <c r="I175" s="46"/>
    </row>
    <row r="176" spans="1:15" x14ac:dyDescent="0.2">
      <c r="A176" s="6" t="s">
        <v>391</v>
      </c>
      <c r="B176" s="111" t="s">
        <v>393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8">
        <v>276460.5</v>
      </c>
    </row>
    <row r="177" spans="1:15" x14ac:dyDescent="0.2">
      <c r="A177" s="6" t="s">
        <v>367</v>
      </c>
      <c r="B177" s="111" t="s">
        <v>368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8">
        <v>89697.609999999986</v>
      </c>
    </row>
    <row r="178" spans="1:15" x14ac:dyDescent="0.2">
      <c r="A178" s="6" t="s">
        <v>369</v>
      </c>
      <c r="B178" s="111" t="s">
        <v>370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8">
        <v>389503.50000000006</v>
      </c>
    </row>
    <row r="179" spans="1:15" x14ac:dyDescent="0.2">
      <c r="A179" s="6" t="s">
        <v>392</v>
      </c>
      <c r="B179" s="111" t="s">
        <v>396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8">
        <v>23362.709999999995</v>
      </c>
    </row>
    <row r="180" spans="1:15" ht="13.5" thickBot="1" x14ac:dyDescent="0.25">
      <c r="A180" s="6"/>
      <c r="B180" s="62" t="s">
        <v>184</v>
      </c>
      <c r="C180" s="40">
        <f>SUM(C176:C179)</f>
        <v>0</v>
      </c>
      <c r="D180" s="40">
        <f t="shared" ref="D180:O180" si="111">SUM(D176:D179)</f>
        <v>0</v>
      </c>
      <c r="E180" s="40">
        <f t="shared" si="111"/>
        <v>0</v>
      </c>
      <c r="F180" s="40">
        <f t="shared" si="111"/>
        <v>0</v>
      </c>
      <c r="G180" s="40">
        <f t="shared" si="111"/>
        <v>0</v>
      </c>
      <c r="H180" s="40">
        <f t="shared" si="111"/>
        <v>0</v>
      </c>
      <c r="I180" s="40">
        <f t="shared" si="111"/>
        <v>0</v>
      </c>
      <c r="J180" s="40">
        <f t="shared" si="111"/>
        <v>0</v>
      </c>
      <c r="K180" s="40">
        <f t="shared" si="111"/>
        <v>0</v>
      </c>
      <c r="L180" s="40">
        <f t="shared" si="111"/>
        <v>0</v>
      </c>
      <c r="M180" s="40">
        <f t="shared" si="111"/>
        <v>0</v>
      </c>
      <c r="N180" s="40">
        <f t="shared" si="111"/>
        <v>0</v>
      </c>
      <c r="O180" s="40">
        <f t="shared" si="111"/>
        <v>779024.32000000007</v>
      </c>
    </row>
    <row r="181" spans="1:15" ht="13.5" thickTop="1" x14ac:dyDescent="0.2">
      <c r="A181" s="6"/>
      <c r="B181" s="6" t="s">
        <v>13</v>
      </c>
      <c r="C181" s="45"/>
      <c r="D181" s="9">
        <f>D180-C180</f>
        <v>0</v>
      </c>
      <c r="E181" s="9">
        <f t="shared" ref="E181" si="112">E180-D180</f>
        <v>0</v>
      </c>
      <c r="F181" s="9">
        <f t="shared" ref="F181" si="113">F180-E180</f>
        <v>0</v>
      </c>
      <c r="G181" s="9">
        <f t="shared" ref="G181" si="114">G180-F180</f>
        <v>0</v>
      </c>
      <c r="H181" s="9">
        <f t="shared" ref="H181" si="115">H180-G180</f>
        <v>0</v>
      </c>
      <c r="I181" s="9">
        <f t="shared" ref="I181" si="116">I180-H180</f>
        <v>0</v>
      </c>
      <c r="J181" s="9">
        <f t="shared" ref="J181" si="117">J180-I180</f>
        <v>0</v>
      </c>
      <c r="K181" s="9">
        <f t="shared" ref="K181" si="118">K180-J180</f>
        <v>0</v>
      </c>
      <c r="L181" s="9">
        <f>L180-K180</f>
        <v>0</v>
      </c>
      <c r="M181" s="9">
        <f>M180-L180</f>
        <v>0</v>
      </c>
      <c r="N181" s="9">
        <f>N180-M180</f>
        <v>0</v>
      </c>
      <c r="O181" s="9">
        <f>O180-N180</f>
        <v>779024.32000000007</v>
      </c>
    </row>
    <row r="182" spans="1:15" x14ac:dyDescent="0.2">
      <c r="A182" s="6"/>
      <c r="B182" s="6" t="s">
        <v>12</v>
      </c>
      <c r="C182" s="45"/>
      <c r="D182" s="24" t="e">
        <f>D181/C180</f>
        <v>#DIV/0!</v>
      </c>
      <c r="E182" s="24" t="e">
        <f t="shared" ref="E182" si="119">E181/D180</f>
        <v>#DIV/0!</v>
      </c>
      <c r="F182" s="24" t="e">
        <f t="shared" ref="F182" si="120">F181/E180</f>
        <v>#DIV/0!</v>
      </c>
      <c r="G182" s="24" t="e">
        <f t="shared" ref="G182" si="121">G181/F180</f>
        <v>#DIV/0!</v>
      </c>
      <c r="H182" s="24" t="e">
        <f t="shared" ref="H182" si="122">H181/G180</f>
        <v>#DIV/0!</v>
      </c>
      <c r="I182" s="24" t="e">
        <f t="shared" ref="I182" si="123">I181/H180</f>
        <v>#DIV/0!</v>
      </c>
      <c r="J182" s="24" t="e">
        <f t="shared" ref="J182" si="124">J181/I180</f>
        <v>#DIV/0!</v>
      </c>
      <c r="K182" s="24" t="e">
        <f t="shared" ref="K182" si="125">K181/J180</f>
        <v>#DIV/0!</v>
      </c>
      <c r="L182" s="24" t="e">
        <f t="shared" ref="L182" si="126">L181/K180</f>
        <v>#DIV/0!</v>
      </c>
      <c r="M182" s="24" t="e">
        <f t="shared" ref="M182" si="127">M181/L180</f>
        <v>#DIV/0!</v>
      </c>
      <c r="N182" s="24" t="e">
        <f t="shared" ref="N182" si="128">N181/M180</f>
        <v>#DIV/0!</v>
      </c>
      <c r="O182" s="24" t="e">
        <f t="shared" ref="O182" si="129">O181/N180</f>
        <v>#DIV/0!</v>
      </c>
    </row>
    <row r="183" spans="1:15" x14ac:dyDescent="0.2">
      <c r="A183" s="6"/>
      <c r="B183" s="49"/>
      <c r="C183" s="45"/>
      <c r="D183" s="45"/>
      <c r="E183" s="45"/>
      <c r="F183" s="45"/>
      <c r="G183" s="45"/>
      <c r="H183" s="45"/>
      <c r="I183" s="46"/>
    </row>
    <row r="184" spans="1:15" x14ac:dyDescent="0.2">
      <c r="A184" s="6"/>
      <c r="B184" s="49"/>
      <c r="C184" s="45"/>
      <c r="D184" s="45"/>
      <c r="E184" s="45"/>
      <c r="F184" s="45"/>
      <c r="G184" s="45"/>
      <c r="H184" s="45"/>
      <c r="I184" s="46"/>
    </row>
    <row r="185" spans="1:15" x14ac:dyDescent="0.2">
      <c r="A185" s="6"/>
      <c r="B185" s="49" t="s">
        <v>362</v>
      </c>
      <c r="C185" s="45"/>
      <c r="D185" s="45"/>
      <c r="E185" s="45"/>
      <c r="F185" s="45"/>
      <c r="G185" s="45"/>
      <c r="H185" s="45"/>
      <c r="I185" s="46"/>
    </row>
    <row r="186" spans="1:15" x14ac:dyDescent="0.2">
      <c r="A186" s="6" t="s">
        <v>76</v>
      </c>
      <c r="B186" s="6" t="s">
        <v>77</v>
      </c>
      <c r="C186" s="8">
        <v>529925.80000000005</v>
      </c>
      <c r="D186" s="8">
        <v>438484.80000000005</v>
      </c>
      <c r="E186" s="8">
        <v>431058.98</v>
      </c>
      <c r="F186" s="8">
        <v>457688.35</v>
      </c>
      <c r="G186" s="8">
        <v>521741.77</v>
      </c>
      <c r="H186" s="8">
        <v>520946.49</v>
      </c>
      <c r="I186" s="9">
        <v>591610.31000000017</v>
      </c>
      <c r="J186" s="9">
        <v>469762.1</v>
      </c>
      <c r="K186" s="9">
        <v>463982.75</v>
      </c>
      <c r="L186" s="9">
        <v>0</v>
      </c>
      <c r="M186" s="9">
        <v>424211.70999999996</v>
      </c>
      <c r="N186" s="8">
        <v>467747.05999999988</v>
      </c>
      <c r="O186" s="8">
        <v>501623.61000000004</v>
      </c>
    </row>
    <row r="187" spans="1:15" x14ac:dyDescent="0.2">
      <c r="A187" s="6" t="s">
        <v>187</v>
      </c>
      <c r="B187" s="6" t="s">
        <v>188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9">
        <v>0</v>
      </c>
      <c r="J187" s="9">
        <v>0</v>
      </c>
      <c r="K187" s="9">
        <v>17934.14</v>
      </c>
      <c r="L187" s="9">
        <v>0</v>
      </c>
      <c r="M187" s="9">
        <v>42137.59</v>
      </c>
      <c r="N187" s="8">
        <v>39351.900000000009</v>
      </c>
      <c r="O187" s="8">
        <v>37027.619999999995</v>
      </c>
    </row>
    <row r="188" spans="1:15" x14ac:dyDescent="0.2">
      <c r="A188" s="6" t="s">
        <v>189</v>
      </c>
      <c r="B188" s="6" t="s">
        <v>190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9">
        <v>0</v>
      </c>
      <c r="J188" s="9">
        <v>0</v>
      </c>
      <c r="K188" s="9">
        <v>9132.75</v>
      </c>
      <c r="L188" s="9">
        <v>0</v>
      </c>
      <c r="M188" s="9">
        <v>1613.18</v>
      </c>
      <c r="N188" s="8">
        <v>30882.65</v>
      </c>
      <c r="O188" s="8">
        <v>14468.37</v>
      </c>
    </row>
    <row r="189" spans="1:15" ht="13.5" thickBot="1" x14ac:dyDescent="0.25">
      <c r="A189" s="6"/>
      <c r="B189" s="62" t="s">
        <v>184</v>
      </c>
      <c r="C189" s="23">
        <f>SUM(C186:C188)</f>
        <v>529925.80000000005</v>
      </c>
      <c r="D189" s="23">
        <f t="shared" ref="D189:M189" si="130">SUM(D186:D188)</f>
        <v>438484.80000000005</v>
      </c>
      <c r="E189" s="23">
        <f t="shared" si="130"/>
        <v>431058.98</v>
      </c>
      <c r="F189" s="23">
        <f t="shared" si="130"/>
        <v>457688.35</v>
      </c>
      <c r="G189" s="23">
        <f t="shared" si="130"/>
        <v>521741.77</v>
      </c>
      <c r="H189" s="23">
        <f t="shared" si="130"/>
        <v>520946.49</v>
      </c>
      <c r="I189" s="23">
        <f t="shared" si="130"/>
        <v>591610.31000000017</v>
      </c>
      <c r="J189" s="23">
        <f t="shared" si="130"/>
        <v>469762.1</v>
      </c>
      <c r="K189" s="23">
        <f t="shared" si="130"/>
        <v>491049.64</v>
      </c>
      <c r="L189" s="23">
        <f t="shared" si="130"/>
        <v>0</v>
      </c>
      <c r="M189" s="23">
        <f t="shared" si="130"/>
        <v>467962.47999999992</v>
      </c>
      <c r="N189" s="23">
        <f t="shared" ref="N189:O189" si="131">SUM(N186:N188)</f>
        <v>537981.60999999987</v>
      </c>
      <c r="O189" s="23">
        <f t="shared" si="131"/>
        <v>553119.6</v>
      </c>
    </row>
    <row r="190" spans="1:15" ht="13.5" thickTop="1" x14ac:dyDescent="0.2">
      <c r="A190" s="6"/>
      <c r="B190" s="6" t="s">
        <v>13</v>
      </c>
      <c r="C190" s="45"/>
      <c r="D190" s="9">
        <f>D189-C189</f>
        <v>-91441</v>
      </c>
      <c r="E190" s="9">
        <f t="shared" ref="E190:O190" si="132">E189-D189</f>
        <v>-7425.8200000000652</v>
      </c>
      <c r="F190" s="9">
        <f t="shared" si="132"/>
        <v>26629.369999999995</v>
      </c>
      <c r="G190" s="9">
        <f t="shared" si="132"/>
        <v>64053.420000000042</v>
      </c>
      <c r="H190" s="9">
        <f t="shared" si="132"/>
        <v>-795.28000000002794</v>
      </c>
      <c r="I190" s="9">
        <f t="shared" si="132"/>
        <v>70663.820000000182</v>
      </c>
      <c r="J190" s="9">
        <f t="shared" si="132"/>
        <v>-121848.2100000002</v>
      </c>
      <c r="K190" s="9">
        <f t="shared" si="132"/>
        <v>21287.540000000037</v>
      </c>
      <c r="L190" s="9">
        <f t="shared" si="132"/>
        <v>-491049.64</v>
      </c>
      <c r="M190" s="9">
        <f t="shared" si="132"/>
        <v>467962.47999999992</v>
      </c>
      <c r="N190" s="9">
        <f t="shared" si="132"/>
        <v>70019.129999999946</v>
      </c>
      <c r="O190" s="9">
        <f t="shared" si="132"/>
        <v>15137.990000000107</v>
      </c>
    </row>
    <row r="191" spans="1:15" x14ac:dyDescent="0.2">
      <c r="A191" s="6"/>
      <c r="B191" s="6" t="s">
        <v>12</v>
      </c>
      <c r="C191" s="45"/>
      <c r="D191" s="24">
        <f>D190/C189</f>
        <v>-0.17255434628772556</v>
      </c>
      <c r="E191" s="24">
        <f t="shared" ref="E191:O191" si="133">E190/D189</f>
        <v>-1.6935182245770126E-2</v>
      </c>
      <c r="F191" s="24">
        <f t="shared" si="133"/>
        <v>6.1776627411868318E-2</v>
      </c>
      <c r="G191" s="24">
        <f t="shared" si="133"/>
        <v>0.13994985889415809</v>
      </c>
      <c r="H191" s="24">
        <f t="shared" si="133"/>
        <v>-1.52427895508544E-3</v>
      </c>
      <c r="I191" s="24">
        <f t="shared" si="133"/>
        <v>0.13564506404486992</v>
      </c>
      <c r="J191" s="24">
        <f t="shared" si="133"/>
        <v>-0.20596025447900013</v>
      </c>
      <c r="K191" s="24">
        <f t="shared" si="133"/>
        <v>4.5315575692462286E-2</v>
      </c>
      <c r="L191" s="24">
        <f t="shared" si="133"/>
        <v>-1</v>
      </c>
      <c r="M191" s="24" t="e">
        <f t="shared" si="133"/>
        <v>#DIV/0!</v>
      </c>
      <c r="N191" s="24">
        <f t="shared" si="133"/>
        <v>0.14962552125973852</v>
      </c>
      <c r="O191" s="24">
        <f t="shared" si="133"/>
        <v>2.8138489715289917E-2</v>
      </c>
    </row>
    <row r="192" spans="1:15" x14ac:dyDescent="0.2">
      <c r="A192" s="6"/>
      <c r="B192" s="49"/>
      <c r="C192" s="45"/>
      <c r="D192" s="45"/>
      <c r="E192" s="45"/>
      <c r="F192" s="45"/>
      <c r="G192" s="45"/>
      <c r="H192" s="45"/>
      <c r="I192" s="46"/>
    </row>
    <row r="193" spans="1:15" x14ac:dyDescent="0.2">
      <c r="B193" s="1" t="s">
        <v>412</v>
      </c>
      <c r="C193" s="6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x14ac:dyDescent="0.2">
      <c r="A194" s="2" t="s">
        <v>413</v>
      </c>
      <c r="B194" s="2" t="s">
        <v>414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110">
        <v>320675.45</v>
      </c>
    </row>
    <row r="195" spans="1:15" ht="13.5" thickBot="1" x14ac:dyDescent="0.25">
      <c r="B195" s="62" t="s">
        <v>184</v>
      </c>
      <c r="C195" s="23">
        <f>SUM(C194)</f>
        <v>0</v>
      </c>
      <c r="D195" s="23">
        <f>SUM(D194)</f>
        <v>0</v>
      </c>
      <c r="E195" s="23">
        <f t="shared" ref="E195:L195" si="134">SUM(E194)</f>
        <v>0</v>
      </c>
      <c r="F195" s="23">
        <f t="shared" si="134"/>
        <v>0</v>
      </c>
      <c r="G195" s="23">
        <f t="shared" si="134"/>
        <v>0</v>
      </c>
      <c r="H195" s="23">
        <f t="shared" si="134"/>
        <v>0</v>
      </c>
      <c r="I195" s="23">
        <f t="shared" si="134"/>
        <v>0</v>
      </c>
      <c r="J195" s="23">
        <f t="shared" si="134"/>
        <v>0</v>
      </c>
      <c r="K195" s="23">
        <f t="shared" si="134"/>
        <v>0</v>
      </c>
      <c r="L195" s="23">
        <f t="shared" si="134"/>
        <v>0</v>
      </c>
      <c r="M195" s="23">
        <f>SUM(M194)</f>
        <v>0</v>
      </c>
      <c r="N195" s="23">
        <f>SUM(N194)</f>
        <v>0</v>
      </c>
      <c r="O195" s="23">
        <f>SUM(O194)</f>
        <v>320675.45</v>
      </c>
    </row>
    <row r="196" spans="1:15" ht="13.5" thickTop="1" x14ac:dyDescent="0.2">
      <c r="B196" s="6" t="s">
        <v>13</v>
      </c>
      <c r="C196" s="6"/>
      <c r="D196" s="9">
        <f>D195-C195</f>
        <v>0</v>
      </c>
      <c r="E196" s="9">
        <f t="shared" ref="E196" si="135">E195-D195</f>
        <v>0</v>
      </c>
      <c r="F196" s="9">
        <f t="shared" ref="F196" si="136">F195-E195</f>
        <v>0</v>
      </c>
      <c r="G196" s="9">
        <f t="shared" ref="G196" si="137">G195-F195</f>
        <v>0</v>
      </c>
      <c r="H196" s="9">
        <f t="shared" ref="H196" si="138">H195-G195</f>
        <v>0</v>
      </c>
      <c r="I196" s="9">
        <f t="shared" ref="I196" si="139">I195-H195</f>
        <v>0</v>
      </c>
      <c r="J196" s="9">
        <f t="shared" ref="J196" si="140">J195-I195</f>
        <v>0</v>
      </c>
      <c r="K196" s="9">
        <f t="shared" ref="K196" si="141">K195-J195</f>
        <v>0</v>
      </c>
      <c r="L196" s="9">
        <f t="shared" ref="L196" si="142">L195-K195</f>
        <v>0</v>
      </c>
      <c r="M196" s="9">
        <f t="shared" ref="M196" si="143">M195-L195</f>
        <v>0</v>
      </c>
      <c r="N196" s="9">
        <f t="shared" ref="N196" si="144">N195-M195</f>
        <v>0</v>
      </c>
      <c r="O196" s="9">
        <f t="shared" ref="O196" si="145">O195-N195</f>
        <v>320675.45</v>
      </c>
    </row>
    <row r="197" spans="1:15" x14ac:dyDescent="0.2">
      <c r="B197" s="6" t="s">
        <v>12</v>
      </c>
      <c r="C197" s="6"/>
      <c r="D197" s="24" t="e">
        <f t="shared" ref="D197" si="146">D196/C195</f>
        <v>#DIV/0!</v>
      </c>
      <c r="E197" s="24" t="e">
        <f t="shared" ref="E197" si="147">E196/D195</f>
        <v>#DIV/0!</v>
      </c>
      <c r="F197" s="24" t="e">
        <f t="shared" ref="F197" si="148">F196/E195</f>
        <v>#DIV/0!</v>
      </c>
      <c r="G197" s="24" t="e">
        <f t="shared" ref="G197" si="149">G196/F195</f>
        <v>#DIV/0!</v>
      </c>
      <c r="H197" s="24" t="e">
        <f t="shared" ref="H197" si="150">H196/G195</f>
        <v>#DIV/0!</v>
      </c>
      <c r="I197" s="24" t="e">
        <f t="shared" ref="I197" si="151">I196/H195</f>
        <v>#DIV/0!</v>
      </c>
      <c r="J197" s="24" t="e">
        <f t="shared" ref="J197" si="152">J196/I195</f>
        <v>#DIV/0!</v>
      </c>
      <c r="K197" s="24" t="e">
        <f t="shared" ref="K197" si="153">K196/J195</f>
        <v>#DIV/0!</v>
      </c>
      <c r="L197" s="24" t="e">
        <f t="shared" ref="L197" si="154">L196/K195</f>
        <v>#DIV/0!</v>
      </c>
      <c r="M197" s="24" t="e">
        <f t="shared" ref="M197" si="155">M196/L195</f>
        <v>#DIV/0!</v>
      </c>
      <c r="N197" s="24" t="e">
        <f t="shared" ref="N197" si="156">N196/M195</f>
        <v>#DIV/0!</v>
      </c>
      <c r="O197" s="24" t="e">
        <f t="shared" ref="O197" si="157">O196/N195</f>
        <v>#DIV/0!</v>
      </c>
    </row>
    <row r="198" spans="1:15" x14ac:dyDescent="0.2">
      <c r="A198" s="6"/>
      <c r="B198" s="49"/>
      <c r="C198" s="45"/>
      <c r="D198" s="45"/>
      <c r="E198" s="45"/>
      <c r="F198" s="45"/>
      <c r="G198" s="45"/>
      <c r="H198" s="45"/>
      <c r="I198" s="46"/>
    </row>
    <row r="199" spans="1:15" x14ac:dyDescent="0.2">
      <c r="A199" s="6"/>
      <c r="B199" s="49"/>
      <c r="C199" s="45"/>
      <c r="D199" s="45"/>
      <c r="E199" s="45"/>
      <c r="F199" s="45"/>
      <c r="G199" s="45"/>
      <c r="H199" s="45"/>
      <c r="I199" s="46"/>
    </row>
    <row r="200" spans="1:15" x14ac:dyDescent="0.2">
      <c r="B200" s="1" t="s">
        <v>136</v>
      </c>
      <c r="C200" s="6"/>
      <c r="D200" s="6"/>
      <c r="E200" s="6"/>
      <c r="F200" s="6"/>
      <c r="G200" s="6"/>
      <c r="H200" s="6"/>
      <c r="I200" s="5"/>
    </row>
    <row r="201" spans="1:15" x14ac:dyDescent="0.2">
      <c r="A201" s="2" t="s">
        <v>303</v>
      </c>
      <c r="B201" s="2" t="s">
        <v>304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9">
        <v>445.5</v>
      </c>
      <c r="N201" s="9">
        <v>0</v>
      </c>
      <c r="O201" s="9">
        <v>0</v>
      </c>
    </row>
    <row r="202" spans="1:15" x14ac:dyDescent="0.2">
      <c r="A202" s="2" t="s">
        <v>305</v>
      </c>
      <c r="B202" s="2" t="s">
        <v>306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9">
        <v>1442.5</v>
      </c>
      <c r="N202" s="9">
        <v>0</v>
      </c>
      <c r="O202" s="9">
        <v>0</v>
      </c>
    </row>
    <row r="203" spans="1:15" x14ac:dyDescent="0.2">
      <c r="A203" s="6" t="s">
        <v>78</v>
      </c>
      <c r="B203" s="6" t="s">
        <v>79</v>
      </c>
      <c r="C203" s="8">
        <v>238063.78000000006</v>
      </c>
      <c r="D203" s="8">
        <v>332273.36</v>
      </c>
      <c r="E203" s="8">
        <v>352312.62999999989</v>
      </c>
      <c r="F203" s="8">
        <v>434989.08</v>
      </c>
      <c r="G203" s="8">
        <v>367375.00000000006</v>
      </c>
      <c r="H203" s="8">
        <v>303889.62000000005</v>
      </c>
      <c r="I203" s="9">
        <v>310904.83999999997</v>
      </c>
      <c r="J203" s="9">
        <v>299391.87</v>
      </c>
      <c r="K203" s="9">
        <v>0</v>
      </c>
      <c r="L203" s="9">
        <v>0</v>
      </c>
      <c r="M203" s="9">
        <v>173032.05000000005</v>
      </c>
      <c r="N203" s="9">
        <v>236453.28999999998</v>
      </c>
      <c r="O203" s="9">
        <v>276340.21000000008</v>
      </c>
    </row>
    <row r="204" spans="1:15" x14ac:dyDescent="0.2">
      <c r="A204" s="6" t="s">
        <v>80</v>
      </c>
      <c r="B204" s="6" t="s">
        <v>81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</row>
    <row r="205" spans="1:15" x14ac:dyDescent="0.2">
      <c r="A205" s="6" t="s">
        <v>82</v>
      </c>
      <c r="B205" s="6" t="s">
        <v>83</v>
      </c>
      <c r="C205" s="8">
        <v>65264.849999999991</v>
      </c>
      <c r="D205" s="8">
        <v>267806.09999999998</v>
      </c>
      <c r="E205" s="8">
        <v>243805.31</v>
      </c>
      <c r="F205" s="8">
        <v>761704.28999999992</v>
      </c>
      <c r="G205" s="8">
        <v>333968.26999999996</v>
      </c>
      <c r="H205" s="8">
        <v>221705.19000000003</v>
      </c>
      <c r="I205" s="9">
        <v>250034.89</v>
      </c>
      <c r="J205" s="9">
        <v>234292.77</v>
      </c>
      <c r="K205" s="9">
        <v>0</v>
      </c>
      <c r="L205" s="9">
        <v>0</v>
      </c>
      <c r="M205" s="9">
        <v>189857.55000000002</v>
      </c>
      <c r="N205" s="9">
        <v>55326.579999999994</v>
      </c>
      <c r="O205" s="9">
        <v>30856.550000000003</v>
      </c>
    </row>
    <row r="206" spans="1:15" s="16" customFormat="1" x14ac:dyDescent="0.2">
      <c r="A206" s="5" t="s">
        <v>84</v>
      </c>
      <c r="B206" s="5" t="s">
        <v>85</v>
      </c>
      <c r="C206" s="9">
        <v>115608.62</v>
      </c>
      <c r="D206" s="9">
        <v>128888.77</v>
      </c>
      <c r="E206" s="9">
        <v>136013.43</v>
      </c>
      <c r="F206" s="9">
        <v>147045.32</v>
      </c>
      <c r="G206" s="9">
        <v>142867.93</v>
      </c>
      <c r="H206" s="9">
        <v>152540.48000000001</v>
      </c>
      <c r="I206" s="9">
        <f>143098.7+15749.13</f>
        <v>158847.83000000002</v>
      </c>
      <c r="J206" s="9">
        <v>130931.84</v>
      </c>
      <c r="K206" s="9">
        <v>0</v>
      </c>
      <c r="L206" s="9">
        <v>0</v>
      </c>
      <c r="M206" s="9">
        <v>176651.13000000003</v>
      </c>
      <c r="N206" s="9">
        <v>152091.10999999999</v>
      </c>
      <c r="O206" s="9">
        <v>179452.47999999998</v>
      </c>
    </row>
    <row r="207" spans="1:15" s="16" customFormat="1" x14ac:dyDescent="0.2">
      <c r="A207" s="5" t="s">
        <v>86</v>
      </c>
      <c r="B207" s="5" t="s">
        <v>87</v>
      </c>
      <c r="C207" s="9">
        <v>47608.849999999991</v>
      </c>
      <c r="D207" s="9">
        <v>54497.729999999996</v>
      </c>
      <c r="E207" s="9">
        <v>53433.310000000012</v>
      </c>
      <c r="F207" s="9">
        <v>46744.380000000005</v>
      </c>
      <c r="G207" s="9">
        <v>47737.87000000001</v>
      </c>
      <c r="H207" s="9">
        <v>41535.339999999997</v>
      </c>
      <c r="I207" s="9">
        <v>48520.250000000007</v>
      </c>
      <c r="J207" s="9">
        <v>32334.05</v>
      </c>
      <c r="K207" s="9">
        <v>0</v>
      </c>
      <c r="L207" s="9">
        <v>0</v>
      </c>
      <c r="M207" s="9">
        <v>45555.240000000005</v>
      </c>
      <c r="N207" s="9">
        <v>25442.73</v>
      </c>
      <c r="O207" s="9">
        <v>37020.71</v>
      </c>
    </row>
    <row r="208" spans="1:15" s="16" customFormat="1" x14ac:dyDescent="0.2">
      <c r="A208" s="5" t="s">
        <v>88</v>
      </c>
      <c r="B208" s="5" t="s">
        <v>89</v>
      </c>
      <c r="C208" s="9">
        <v>8322.7999999999993</v>
      </c>
      <c r="D208" s="9">
        <v>13824.33</v>
      </c>
      <c r="E208" s="9">
        <v>16548.79</v>
      </c>
      <c r="F208" s="9">
        <v>12305.470000000001</v>
      </c>
      <c r="G208" s="9">
        <v>6938.16</v>
      </c>
      <c r="H208" s="9">
        <v>7829.52</v>
      </c>
      <c r="I208" s="9">
        <v>7179.15</v>
      </c>
      <c r="J208" s="9">
        <v>7057.3</v>
      </c>
      <c r="K208" s="9">
        <v>0</v>
      </c>
      <c r="L208" s="9">
        <v>0</v>
      </c>
      <c r="M208" s="9">
        <v>3332.7</v>
      </c>
      <c r="N208" s="9">
        <v>465.2</v>
      </c>
      <c r="O208" s="9">
        <v>3805.72</v>
      </c>
    </row>
    <row r="209" spans="1:15" s="16" customFormat="1" x14ac:dyDescent="0.2">
      <c r="A209" s="5" t="s">
        <v>90</v>
      </c>
      <c r="B209" s="5" t="s">
        <v>91</v>
      </c>
      <c r="C209" s="9">
        <v>4501.7700000000004</v>
      </c>
      <c r="D209" s="9">
        <v>8495.869999999999</v>
      </c>
      <c r="E209" s="9">
        <v>8273.11</v>
      </c>
      <c r="F209" s="9">
        <v>6899.3200000000006</v>
      </c>
      <c r="G209" s="9">
        <v>6405.84</v>
      </c>
      <c r="H209" s="9">
        <v>7831.2000000000007</v>
      </c>
      <c r="I209" s="9">
        <v>6983.22</v>
      </c>
      <c r="J209" s="9">
        <v>7341.25</v>
      </c>
      <c r="K209" s="9">
        <v>0</v>
      </c>
      <c r="L209" s="9">
        <v>0</v>
      </c>
      <c r="M209" s="9">
        <v>12835.1</v>
      </c>
      <c r="N209" s="9">
        <v>0</v>
      </c>
      <c r="O209" s="9">
        <v>7754.6900000000005</v>
      </c>
    </row>
    <row r="210" spans="1:15" s="16" customFormat="1" x14ac:dyDescent="0.2">
      <c r="A210" s="5" t="s">
        <v>92</v>
      </c>
      <c r="B210" s="5" t="s">
        <v>93</v>
      </c>
      <c r="C210" s="9">
        <v>64152.31</v>
      </c>
      <c r="D210" s="9">
        <v>55225.01</v>
      </c>
      <c r="E210" s="9">
        <v>55951.18</v>
      </c>
      <c r="F210" s="9">
        <v>54759.56</v>
      </c>
      <c r="G210" s="9">
        <v>66326.070000000007</v>
      </c>
      <c r="H210" s="9">
        <v>64723.32</v>
      </c>
      <c r="I210" s="9">
        <f>20443.91+45547.77</f>
        <v>65991.679999999993</v>
      </c>
      <c r="J210" s="9">
        <v>71029.279999999999</v>
      </c>
      <c r="K210" s="9">
        <v>0</v>
      </c>
      <c r="L210" s="9">
        <v>0</v>
      </c>
      <c r="M210" s="9">
        <v>39194.980000000003</v>
      </c>
      <c r="N210" s="9">
        <v>30362.490000000005</v>
      </c>
      <c r="O210" s="9">
        <v>50838.66</v>
      </c>
    </row>
    <row r="211" spans="1:15" x14ac:dyDescent="0.2">
      <c r="A211" s="6" t="s">
        <v>94</v>
      </c>
      <c r="B211" s="6" t="s">
        <v>95</v>
      </c>
      <c r="C211" s="8">
        <v>2697424.42</v>
      </c>
      <c r="D211" s="8">
        <v>3141860.58</v>
      </c>
      <c r="E211" s="8">
        <v>3317047.77</v>
      </c>
      <c r="F211" s="8">
        <v>3622584.14</v>
      </c>
      <c r="G211" s="8">
        <v>3713175.66</v>
      </c>
      <c r="H211" s="8">
        <v>3585830.2399999998</v>
      </c>
      <c r="I211" s="9">
        <v>3489435.52</v>
      </c>
      <c r="J211" s="9">
        <v>3636556.14</v>
      </c>
      <c r="K211" s="9">
        <v>0</v>
      </c>
      <c r="L211" s="9">
        <v>0</v>
      </c>
      <c r="M211" s="9">
        <v>4234221.03</v>
      </c>
      <c r="N211" s="9">
        <v>4203245.6100000003</v>
      </c>
      <c r="O211" s="9">
        <v>4337806.8</v>
      </c>
    </row>
    <row r="212" spans="1:15" x14ac:dyDescent="0.2">
      <c r="A212" s="6" t="s">
        <v>96</v>
      </c>
      <c r="B212" s="6" t="s">
        <v>97</v>
      </c>
      <c r="C212" s="8">
        <v>2367.21</v>
      </c>
      <c r="D212" s="8">
        <v>489.89</v>
      </c>
      <c r="E212" s="8">
        <v>837.05000000000007</v>
      </c>
      <c r="F212" s="8">
        <v>987.13</v>
      </c>
      <c r="G212" s="8">
        <v>794.23</v>
      </c>
      <c r="H212" s="8">
        <v>8656.26</v>
      </c>
      <c r="I212" s="9">
        <v>10230.420000000002</v>
      </c>
      <c r="J212" s="9">
        <v>6845.22</v>
      </c>
      <c r="K212" s="9">
        <v>0</v>
      </c>
      <c r="L212" s="9">
        <v>0</v>
      </c>
      <c r="M212" s="9">
        <v>2213.52</v>
      </c>
      <c r="N212" s="9">
        <v>3549.75</v>
      </c>
      <c r="O212" s="9">
        <v>3642.01</v>
      </c>
    </row>
    <row r="213" spans="1:15" x14ac:dyDescent="0.2">
      <c r="A213" s="6" t="s">
        <v>98</v>
      </c>
      <c r="B213" s="6" t="s">
        <v>99</v>
      </c>
      <c r="C213" s="8">
        <v>32331.290000000005</v>
      </c>
      <c r="D213" s="8">
        <v>46724.779999999992</v>
      </c>
      <c r="E213" s="8">
        <v>56575.539999999994</v>
      </c>
      <c r="F213" s="8">
        <v>59917.859999999993</v>
      </c>
      <c r="G213" s="8">
        <v>48308.43</v>
      </c>
      <c r="H213" s="8">
        <v>50307.22</v>
      </c>
      <c r="I213" s="9">
        <v>57075.460000000006</v>
      </c>
      <c r="J213" s="9">
        <v>49636.13</v>
      </c>
      <c r="K213" s="9">
        <v>0</v>
      </c>
      <c r="L213" s="9">
        <v>0</v>
      </c>
      <c r="M213" s="9">
        <v>76131.17</v>
      </c>
      <c r="N213" s="9">
        <v>19804.84</v>
      </c>
      <c r="O213" s="9">
        <v>65793.13</v>
      </c>
    </row>
    <row r="214" spans="1:15" x14ac:dyDescent="0.2">
      <c r="A214" s="6" t="s">
        <v>100</v>
      </c>
      <c r="B214" s="6" t="s">
        <v>101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9">
        <v>55</v>
      </c>
      <c r="J214" s="9">
        <v>287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</row>
    <row r="215" spans="1:15" x14ac:dyDescent="0.2">
      <c r="A215" s="2" t="s">
        <v>307</v>
      </c>
      <c r="B215" s="2" t="s">
        <v>308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9">
        <v>356.40000000000003</v>
      </c>
      <c r="N215" s="9">
        <v>0</v>
      </c>
      <c r="O215" s="9">
        <v>0</v>
      </c>
    </row>
    <row r="216" spans="1:15" x14ac:dyDescent="0.2">
      <c r="A216" s="2" t="s">
        <v>309</v>
      </c>
      <c r="B216" s="2" t="s">
        <v>310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9">
        <v>544.5</v>
      </c>
      <c r="N216" s="9">
        <v>0</v>
      </c>
      <c r="O216" s="9">
        <v>0</v>
      </c>
    </row>
    <row r="217" spans="1:15" x14ac:dyDescent="0.2">
      <c r="A217" s="6" t="s">
        <v>102</v>
      </c>
      <c r="B217" s="6" t="s">
        <v>103</v>
      </c>
      <c r="C217" s="8">
        <v>113554.85</v>
      </c>
      <c r="D217" s="8">
        <v>135126.76</v>
      </c>
      <c r="E217" s="8">
        <v>161012.11999999997</v>
      </c>
      <c r="F217" s="8">
        <v>150407.17999999996</v>
      </c>
      <c r="G217" s="8">
        <v>93585.189999999988</v>
      </c>
      <c r="H217" s="8">
        <v>94201.959999999992</v>
      </c>
      <c r="I217" s="9">
        <v>120646.28</v>
      </c>
      <c r="J217" s="9">
        <v>139740.96</v>
      </c>
      <c r="K217" s="9">
        <v>0</v>
      </c>
      <c r="L217" s="9">
        <v>0</v>
      </c>
      <c r="M217" s="9">
        <v>105163.76000000001</v>
      </c>
      <c r="N217" s="9">
        <v>114104.90999999999</v>
      </c>
      <c r="O217" s="9">
        <v>180316.69999999998</v>
      </c>
    </row>
    <row r="218" spans="1:15" x14ac:dyDescent="0.2">
      <c r="A218" s="6" t="s">
        <v>104</v>
      </c>
      <c r="B218" s="6" t="s">
        <v>105</v>
      </c>
      <c r="C218" s="8">
        <v>343373.1399999999</v>
      </c>
      <c r="D218" s="8">
        <v>392766.98</v>
      </c>
      <c r="E218" s="8">
        <v>385514.05</v>
      </c>
      <c r="F218" s="8">
        <v>376289.73999999993</v>
      </c>
      <c r="G218" s="8">
        <v>368795.63000000012</v>
      </c>
      <c r="H218" s="8">
        <v>291864.82999999996</v>
      </c>
      <c r="I218" s="9">
        <v>316618.48000000004</v>
      </c>
      <c r="J218" s="9">
        <v>263924.42</v>
      </c>
      <c r="K218" s="9">
        <v>0</v>
      </c>
      <c r="L218" s="9">
        <v>0</v>
      </c>
      <c r="M218" s="9">
        <v>257500.99000000002</v>
      </c>
      <c r="N218" s="9">
        <v>117470.69</v>
      </c>
      <c r="O218" s="9">
        <v>162072.09</v>
      </c>
    </row>
    <row r="219" spans="1:15" x14ac:dyDescent="0.2">
      <c r="A219" s="6" t="s">
        <v>106</v>
      </c>
      <c r="B219" s="6" t="s">
        <v>107</v>
      </c>
      <c r="C219" s="8">
        <v>15870.98</v>
      </c>
      <c r="D219" s="8">
        <v>13933.54</v>
      </c>
      <c r="E219" s="8">
        <v>11531.649999999998</v>
      </c>
      <c r="F219" s="8">
        <v>10498.07</v>
      </c>
      <c r="G219" s="8">
        <v>16564.570000000003</v>
      </c>
      <c r="H219" s="8">
        <v>19743.599999999999</v>
      </c>
      <c r="I219" s="9">
        <v>17963.759999999998</v>
      </c>
      <c r="J219" s="9">
        <v>18485.419999999998</v>
      </c>
      <c r="K219" s="9">
        <v>0</v>
      </c>
      <c r="L219" s="9">
        <v>0</v>
      </c>
      <c r="M219" s="9">
        <v>9104.11</v>
      </c>
      <c r="N219" s="9">
        <v>6868.58</v>
      </c>
      <c r="O219" s="9">
        <v>13909.539999999999</v>
      </c>
    </row>
    <row r="220" spans="1:15" x14ac:dyDescent="0.2">
      <c r="A220" s="6" t="s">
        <v>108</v>
      </c>
      <c r="B220" s="6" t="s">
        <v>109</v>
      </c>
      <c r="C220" s="8">
        <v>350478.41</v>
      </c>
      <c r="D220" s="8">
        <v>360318.12999999995</v>
      </c>
      <c r="E220" s="8">
        <v>391665.62000000005</v>
      </c>
      <c r="F220" s="8">
        <v>406126.8</v>
      </c>
      <c r="G220" s="8">
        <v>354505.29</v>
      </c>
      <c r="H220" s="8">
        <v>370454.61</v>
      </c>
      <c r="I220" s="9">
        <v>469953.03</v>
      </c>
      <c r="J220" s="9">
        <v>450160.9</v>
      </c>
      <c r="K220" s="9">
        <v>0</v>
      </c>
      <c r="L220" s="9">
        <v>0</v>
      </c>
      <c r="M220" s="9">
        <v>555039.65</v>
      </c>
      <c r="N220" s="9">
        <v>125657.15000000001</v>
      </c>
      <c r="O220" s="9">
        <v>526760.5</v>
      </c>
    </row>
    <row r="221" spans="1:15" x14ac:dyDescent="0.2">
      <c r="A221" s="6" t="s">
        <v>110</v>
      </c>
      <c r="B221" s="6" t="s">
        <v>111</v>
      </c>
      <c r="C221" s="8">
        <v>45232.729999999989</v>
      </c>
      <c r="D221" s="8">
        <v>48695.29</v>
      </c>
      <c r="E221" s="8">
        <v>73363.039999999994</v>
      </c>
      <c r="F221" s="8">
        <v>68799.42</v>
      </c>
      <c r="G221" s="8">
        <v>40535.74</v>
      </c>
      <c r="H221" s="8">
        <v>43383.82</v>
      </c>
      <c r="I221" s="9">
        <v>21788.77</v>
      </c>
      <c r="J221" s="9">
        <v>23113.95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</row>
    <row r="222" spans="1:15" x14ac:dyDescent="0.2">
      <c r="A222" s="6" t="s">
        <v>112</v>
      </c>
      <c r="B222" s="6" t="s">
        <v>113</v>
      </c>
      <c r="C222" s="8">
        <v>48777.990000000005</v>
      </c>
      <c r="D222" s="8">
        <v>66019.39</v>
      </c>
      <c r="E222" s="8">
        <v>89413.46</v>
      </c>
      <c r="F222" s="8">
        <v>69892.87</v>
      </c>
      <c r="G222" s="8">
        <v>66079.360000000001</v>
      </c>
      <c r="H222" s="8">
        <v>75394.450000000012</v>
      </c>
      <c r="I222" s="9">
        <v>73020.7</v>
      </c>
      <c r="J222" s="9">
        <v>70557</v>
      </c>
      <c r="K222" s="9">
        <v>0</v>
      </c>
      <c r="L222" s="9">
        <v>0</v>
      </c>
      <c r="M222" s="9">
        <v>68217.98000000001</v>
      </c>
      <c r="N222" s="9">
        <v>35313.15</v>
      </c>
      <c r="O222" s="9">
        <v>67088.63</v>
      </c>
    </row>
    <row r="223" spans="1:15" x14ac:dyDescent="0.2">
      <c r="A223" s="6" t="s">
        <v>114</v>
      </c>
      <c r="B223" s="6" t="s">
        <v>115</v>
      </c>
      <c r="C223" s="8">
        <v>51556.69</v>
      </c>
      <c r="D223" s="8">
        <v>46787.3</v>
      </c>
      <c r="E223" s="8">
        <v>58725.2</v>
      </c>
      <c r="F223" s="8">
        <v>52037.31</v>
      </c>
      <c r="G223" s="8">
        <v>41795.839999999997</v>
      </c>
      <c r="H223" s="8">
        <v>54979.80999999999</v>
      </c>
      <c r="I223" s="9">
        <v>72867.09</v>
      </c>
      <c r="J223" s="9">
        <v>44350.42</v>
      </c>
      <c r="K223" s="9">
        <v>0</v>
      </c>
      <c r="L223" s="9">
        <v>0</v>
      </c>
      <c r="M223" s="9">
        <v>42676.79</v>
      </c>
      <c r="N223" s="9">
        <v>17300.72</v>
      </c>
      <c r="O223" s="9">
        <v>60039.53</v>
      </c>
    </row>
    <row r="224" spans="1:15" x14ac:dyDescent="0.2">
      <c r="A224" s="6" t="s">
        <v>116</v>
      </c>
      <c r="B224" s="6" t="s">
        <v>117</v>
      </c>
      <c r="C224" s="8">
        <v>163118.34999999998</v>
      </c>
      <c r="D224" s="8">
        <v>203657.06000000003</v>
      </c>
      <c r="E224" s="8">
        <v>207360.5</v>
      </c>
      <c r="F224" s="8">
        <v>232925.56000000003</v>
      </c>
      <c r="G224" s="8">
        <v>196315.16000000003</v>
      </c>
      <c r="H224" s="8">
        <v>129762.24000000001</v>
      </c>
      <c r="I224" s="9">
        <v>167954.52</v>
      </c>
      <c r="J224" s="9">
        <v>168646.67</v>
      </c>
      <c r="K224" s="9">
        <v>0</v>
      </c>
      <c r="L224" s="9">
        <v>0</v>
      </c>
      <c r="M224" s="9">
        <v>185856.03000000006</v>
      </c>
      <c r="N224" s="9">
        <v>65872.349999999991</v>
      </c>
      <c r="O224" s="9">
        <v>126956.41000000002</v>
      </c>
    </row>
    <row r="225" spans="1:15" x14ac:dyDescent="0.2">
      <c r="A225" s="6" t="s">
        <v>118</v>
      </c>
      <c r="B225" s="6" t="s">
        <v>119</v>
      </c>
      <c r="C225" s="8">
        <v>18025.14</v>
      </c>
      <c r="D225" s="8">
        <v>13936.170000000002</v>
      </c>
      <c r="E225" s="8">
        <v>11194.939999999999</v>
      </c>
      <c r="F225" s="8">
        <v>11618.85</v>
      </c>
      <c r="G225" s="8">
        <v>11938.99</v>
      </c>
      <c r="H225" s="8">
        <v>10456.16</v>
      </c>
      <c r="I225" s="9">
        <v>12735.810000000001</v>
      </c>
      <c r="J225" s="9">
        <v>14247.04</v>
      </c>
      <c r="K225" s="9">
        <v>0</v>
      </c>
      <c r="L225" s="9">
        <v>0</v>
      </c>
      <c r="M225" s="9">
        <v>9261.2900000000009</v>
      </c>
      <c r="N225" s="9">
        <v>8926.6200000000008</v>
      </c>
      <c r="O225" s="9">
        <v>15042.89</v>
      </c>
    </row>
    <row r="226" spans="1:15" x14ac:dyDescent="0.2">
      <c r="A226" s="6" t="s">
        <v>120</v>
      </c>
      <c r="B226" s="6" t="s">
        <v>121</v>
      </c>
      <c r="C226" s="8">
        <v>39762.649999999994</v>
      </c>
      <c r="D226" s="8">
        <v>48108.369999999995</v>
      </c>
      <c r="E226" s="8">
        <v>66483.39999999998</v>
      </c>
      <c r="F226" s="8">
        <v>63570.76</v>
      </c>
      <c r="G226" s="8">
        <v>29185.05</v>
      </c>
      <c r="H226" s="8">
        <v>23549.330000000005</v>
      </c>
      <c r="I226" s="9">
        <v>21799.949999999997</v>
      </c>
      <c r="J226" s="9">
        <v>21388.1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</row>
    <row r="227" spans="1:15" x14ac:dyDescent="0.2">
      <c r="A227" s="6" t="s">
        <v>122</v>
      </c>
      <c r="B227" s="6" t="s">
        <v>123</v>
      </c>
      <c r="C227" s="8">
        <v>44990.73</v>
      </c>
      <c r="D227" s="8">
        <v>59137.689999999995</v>
      </c>
      <c r="E227" s="8">
        <v>85253.74</v>
      </c>
      <c r="F227" s="8">
        <v>83955.180000000008</v>
      </c>
      <c r="G227" s="8">
        <v>65779.829999999987</v>
      </c>
      <c r="H227" s="8">
        <v>80655.310000000012</v>
      </c>
      <c r="I227" s="9">
        <v>91592.820000000022</v>
      </c>
      <c r="J227" s="9">
        <v>79254.17</v>
      </c>
      <c r="K227" s="9">
        <v>0</v>
      </c>
      <c r="L227" s="9">
        <v>0</v>
      </c>
      <c r="M227" s="9">
        <v>46197.599999999999</v>
      </c>
      <c r="N227" s="9">
        <v>54405.55</v>
      </c>
      <c r="O227" s="9">
        <v>62699.810000000005</v>
      </c>
    </row>
    <row r="228" spans="1:15" x14ac:dyDescent="0.2">
      <c r="A228" s="6" t="s">
        <v>124</v>
      </c>
      <c r="B228" s="6" t="s">
        <v>125</v>
      </c>
      <c r="C228" s="8">
        <v>57584.179999999993</v>
      </c>
      <c r="D228" s="8">
        <v>63824.31</v>
      </c>
      <c r="E228" s="8">
        <v>83435.5</v>
      </c>
      <c r="F228" s="8">
        <v>69049.66</v>
      </c>
      <c r="G228" s="8">
        <v>53474.569999999992</v>
      </c>
      <c r="H228" s="8">
        <v>58025.09</v>
      </c>
      <c r="I228" s="9">
        <v>53380.62000000001</v>
      </c>
      <c r="J228" s="9">
        <v>61257.78</v>
      </c>
      <c r="K228" s="9">
        <v>0</v>
      </c>
      <c r="L228" s="9">
        <v>0</v>
      </c>
      <c r="M228" s="9">
        <v>70122.070000000022</v>
      </c>
      <c r="N228" s="9">
        <v>31601.08</v>
      </c>
      <c r="O228" s="9">
        <v>59604.58</v>
      </c>
    </row>
    <row r="229" spans="1:15" x14ac:dyDescent="0.2">
      <c r="A229" s="6" t="s">
        <v>126</v>
      </c>
      <c r="B229" s="6" t="s">
        <v>127</v>
      </c>
      <c r="C229" s="8">
        <v>83044.959999999992</v>
      </c>
      <c r="D229" s="8">
        <v>91433.260000000024</v>
      </c>
      <c r="E229" s="8">
        <v>129537.34999999999</v>
      </c>
      <c r="F229" s="8">
        <v>91798.7</v>
      </c>
      <c r="G229" s="8">
        <v>95848.62999999999</v>
      </c>
      <c r="H229" s="8">
        <v>77935.85000000002</v>
      </c>
      <c r="I229" s="9">
        <v>97118.200000000012</v>
      </c>
      <c r="J229" s="9">
        <v>61769.56</v>
      </c>
      <c r="K229" s="9">
        <v>0</v>
      </c>
      <c r="L229" s="9">
        <v>0</v>
      </c>
      <c r="M229" s="9">
        <v>34901.5</v>
      </c>
      <c r="N229" s="9">
        <v>39682.590000000004</v>
      </c>
      <c r="O229" s="9">
        <v>95747.13</v>
      </c>
    </row>
    <row r="230" spans="1:15" x14ac:dyDescent="0.2">
      <c r="A230" s="6" t="s">
        <v>128</v>
      </c>
      <c r="B230" s="6" t="s">
        <v>129</v>
      </c>
      <c r="C230" s="8">
        <v>61974.87</v>
      </c>
      <c r="D230" s="8">
        <v>70949.76999999999</v>
      </c>
      <c r="E230" s="8">
        <v>66534.010000000009</v>
      </c>
      <c r="F230" s="8">
        <v>79429.099999999991</v>
      </c>
      <c r="G230" s="8">
        <v>84881.48</v>
      </c>
      <c r="H230" s="8">
        <v>81948.390000000014</v>
      </c>
      <c r="I230" s="9">
        <v>95145.37000000001</v>
      </c>
      <c r="J230" s="9">
        <v>91459.19</v>
      </c>
      <c r="K230" s="9">
        <v>0</v>
      </c>
      <c r="L230" s="9">
        <v>0</v>
      </c>
      <c r="M230" s="9">
        <v>98891.130000000019</v>
      </c>
      <c r="N230" s="9">
        <v>57683.459999999992</v>
      </c>
      <c r="O230" s="9">
        <v>94500.010000000009</v>
      </c>
    </row>
    <row r="231" spans="1:15" x14ac:dyDescent="0.2">
      <c r="A231" s="6" t="s">
        <v>130</v>
      </c>
      <c r="B231" s="6" t="s">
        <v>131</v>
      </c>
      <c r="C231" s="8">
        <v>46815.75</v>
      </c>
      <c r="D231" s="8">
        <v>34065.219999999994</v>
      </c>
      <c r="E231" s="8">
        <v>53214.27</v>
      </c>
      <c r="F231" s="8">
        <v>42513.74</v>
      </c>
      <c r="G231" s="8">
        <v>35868.28</v>
      </c>
      <c r="H231" s="8">
        <v>30301.78</v>
      </c>
      <c r="I231" s="9">
        <v>46119.849999999991</v>
      </c>
      <c r="J231" s="9">
        <v>34729.26</v>
      </c>
      <c r="K231" s="9">
        <v>0</v>
      </c>
      <c r="L231" s="9">
        <v>0</v>
      </c>
      <c r="M231" s="9">
        <v>39163.39</v>
      </c>
      <c r="N231" s="9">
        <v>16311.120000000003</v>
      </c>
      <c r="O231" s="9">
        <v>50063.81</v>
      </c>
    </row>
    <row r="232" spans="1:15" x14ac:dyDescent="0.2">
      <c r="A232" s="6" t="s">
        <v>132</v>
      </c>
      <c r="B232" s="6" t="s">
        <v>133</v>
      </c>
      <c r="C232" s="8">
        <v>54720.02</v>
      </c>
      <c r="D232" s="8">
        <v>63957.159999999996</v>
      </c>
      <c r="E232" s="8">
        <v>73803.249999999985</v>
      </c>
      <c r="F232" s="8">
        <v>75815.889999999985</v>
      </c>
      <c r="G232" s="8">
        <v>67416.62999999999</v>
      </c>
      <c r="H232" s="8">
        <v>60203.170000000006</v>
      </c>
      <c r="I232" s="9">
        <v>74664.159999999989</v>
      </c>
      <c r="J232" s="9">
        <v>63843.05</v>
      </c>
      <c r="K232" s="9">
        <v>0</v>
      </c>
      <c r="L232" s="9">
        <v>0</v>
      </c>
      <c r="M232" s="9">
        <v>56320.179999999993</v>
      </c>
      <c r="N232" s="9">
        <v>38648.269999999997</v>
      </c>
      <c r="O232" s="9">
        <v>73506.92</v>
      </c>
    </row>
    <row r="233" spans="1:15" ht="13.5" thickBot="1" x14ac:dyDescent="0.25">
      <c r="B233" s="62" t="s">
        <v>185</v>
      </c>
      <c r="C233" s="40">
        <f t="shared" ref="C233:L233" si="158">SUM(C201:C232)</f>
        <v>4814527.34</v>
      </c>
      <c r="D233" s="40">
        <f t="shared" si="158"/>
        <v>5762802.8199999984</v>
      </c>
      <c r="E233" s="40">
        <f t="shared" si="158"/>
        <v>6188840.2200000007</v>
      </c>
      <c r="F233" s="40">
        <f t="shared" si="158"/>
        <v>7032665.379999999</v>
      </c>
      <c r="G233" s="40">
        <f t="shared" si="158"/>
        <v>6356467.700000002</v>
      </c>
      <c r="H233" s="40">
        <f t="shared" si="158"/>
        <v>5947708.7899999991</v>
      </c>
      <c r="I233" s="40">
        <f t="shared" si="158"/>
        <v>6158627.6699999999</v>
      </c>
      <c r="J233" s="40">
        <f t="shared" si="158"/>
        <v>6082630.7399999993</v>
      </c>
      <c r="K233" s="40">
        <f t="shared" si="158"/>
        <v>0</v>
      </c>
      <c r="L233" s="40">
        <f t="shared" si="158"/>
        <v>0</v>
      </c>
      <c r="M233" s="40">
        <f>SUM(M201:M232)</f>
        <v>6534229.8400000008</v>
      </c>
      <c r="N233" s="40">
        <f>SUM(N201:N232)</f>
        <v>5456587.8400000008</v>
      </c>
      <c r="O233" s="40">
        <f>SUM(O201:O232)</f>
        <v>6581619.5099999988</v>
      </c>
    </row>
    <row r="234" spans="1:15" ht="13.5" thickTop="1" x14ac:dyDescent="0.2">
      <c r="B234" s="6" t="s">
        <v>13</v>
      </c>
      <c r="C234" s="8"/>
      <c r="D234" s="9">
        <f>D233-C233</f>
        <v>948275.47999999858</v>
      </c>
      <c r="E234" s="9">
        <f t="shared" ref="E234:O234" si="159">E233-D233</f>
        <v>426037.40000000224</v>
      </c>
      <c r="F234" s="9">
        <f t="shared" si="159"/>
        <v>843825.15999999829</v>
      </c>
      <c r="G234" s="9">
        <f t="shared" si="159"/>
        <v>-676197.67999999691</v>
      </c>
      <c r="H234" s="9">
        <f t="shared" si="159"/>
        <v>-408758.91000000294</v>
      </c>
      <c r="I234" s="9">
        <f t="shared" si="159"/>
        <v>210918.88000000082</v>
      </c>
      <c r="J234" s="9">
        <f t="shared" si="159"/>
        <v>-75996.930000000633</v>
      </c>
      <c r="K234" s="9">
        <f t="shared" si="159"/>
        <v>-6082630.7399999993</v>
      </c>
      <c r="L234" s="9">
        <f t="shared" si="159"/>
        <v>0</v>
      </c>
      <c r="M234" s="9">
        <f t="shared" si="159"/>
        <v>6534229.8400000008</v>
      </c>
      <c r="N234" s="9">
        <f t="shared" si="159"/>
        <v>-1077642</v>
      </c>
      <c r="O234" s="9">
        <f t="shared" si="159"/>
        <v>1125031.6699999981</v>
      </c>
    </row>
    <row r="235" spans="1:15" x14ac:dyDescent="0.2">
      <c r="B235" s="6" t="s">
        <v>12</v>
      </c>
      <c r="C235" s="8"/>
      <c r="D235" s="24">
        <f>D234/C233</f>
        <v>0.19696128260017287</v>
      </c>
      <c r="E235" s="24">
        <f t="shared" ref="E235:O235" si="160">E234/D233</f>
        <v>7.392885255789515E-2</v>
      </c>
      <c r="F235" s="24">
        <f t="shared" si="160"/>
        <v>0.13634625067117959</v>
      </c>
      <c r="G235" s="24">
        <f t="shared" si="160"/>
        <v>-9.6150981663796584E-2</v>
      </c>
      <c r="H235" s="24">
        <f t="shared" si="160"/>
        <v>-6.4305983966535821E-2</v>
      </c>
      <c r="I235" s="24">
        <f t="shared" si="160"/>
        <v>3.5462206951796783E-2</v>
      </c>
      <c r="J235" s="24">
        <f t="shared" si="160"/>
        <v>-1.2339913057286775E-2</v>
      </c>
      <c r="K235" s="24">
        <f t="shared" si="160"/>
        <v>-1</v>
      </c>
      <c r="L235" s="24" t="e">
        <f t="shared" si="160"/>
        <v>#DIV/0!</v>
      </c>
      <c r="M235" s="24" t="e">
        <f t="shared" si="160"/>
        <v>#DIV/0!</v>
      </c>
      <c r="N235" s="24">
        <f t="shared" si="160"/>
        <v>-0.16492257333880375</v>
      </c>
      <c r="O235" s="24">
        <f t="shared" si="160"/>
        <v>0.20617860519954498</v>
      </c>
    </row>
    <row r="236" spans="1:15" x14ac:dyDescent="0.2">
      <c r="B236" s="6"/>
      <c r="C236" s="8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1:15" x14ac:dyDescent="0.2">
      <c r="B237" s="6"/>
      <c r="C237" s="8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1:15" ht="13.5" thickBot="1" x14ac:dyDescent="0.25">
      <c r="B238" s="25" t="s">
        <v>365</v>
      </c>
      <c r="C238" s="26">
        <f>SUM(C145,C171,C189,C180,C195,C233)</f>
        <v>20562249.090000004</v>
      </c>
      <c r="D238" s="26">
        <f t="shared" ref="D238:O238" si="161">SUM(D145,D171,D189,D180,D195,D233)</f>
        <v>21732291.07</v>
      </c>
      <c r="E238" s="26">
        <f t="shared" si="161"/>
        <v>21120492.200000003</v>
      </c>
      <c r="F238" s="26">
        <f t="shared" si="161"/>
        <v>23312414.109999999</v>
      </c>
      <c r="G238" s="26">
        <f t="shared" si="161"/>
        <v>23536451.750000004</v>
      </c>
      <c r="H238" s="26">
        <f t="shared" si="161"/>
        <v>23003843.579999998</v>
      </c>
      <c r="I238" s="26">
        <f t="shared" si="161"/>
        <v>24169742.899999999</v>
      </c>
      <c r="J238" s="26">
        <f t="shared" si="161"/>
        <v>23742899.34</v>
      </c>
      <c r="K238" s="26">
        <f t="shared" si="161"/>
        <v>16365256.060000002</v>
      </c>
      <c r="L238" s="26">
        <f t="shared" si="161"/>
        <v>16642481.969999999</v>
      </c>
      <c r="M238" s="26">
        <f t="shared" si="161"/>
        <v>22173886.169999998</v>
      </c>
      <c r="N238" s="26">
        <f t="shared" si="161"/>
        <v>20878867.630000003</v>
      </c>
      <c r="O238" s="26">
        <f t="shared" si="161"/>
        <v>25379011.200000003</v>
      </c>
    </row>
    <row r="239" spans="1:15" ht="13.5" thickTop="1" x14ac:dyDescent="0.2">
      <c r="B239" s="6" t="s">
        <v>13</v>
      </c>
      <c r="D239" s="9">
        <f>D238-C238</f>
        <v>1170041.9799999967</v>
      </c>
      <c r="E239" s="9">
        <f t="shared" ref="E239:O239" si="162">E238-D238</f>
        <v>-611798.86999999732</v>
      </c>
      <c r="F239" s="9">
        <f t="shared" si="162"/>
        <v>2191921.9099999964</v>
      </c>
      <c r="G239" s="9">
        <f t="shared" si="162"/>
        <v>224037.64000000432</v>
      </c>
      <c r="H239" s="9">
        <f t="shared" si="162"/>
        <v>-532608.17000000551</v>
      </c>
      <c r="I239" s="9">
        <f t="shared" si="162"/>
        <v>1165899.3200000003</v>
      </c>
      <c r="J239" s="9">
        <f t="shared" si="162"/>
        <v>-426843.55999999866</v>
      </c>
      <c r="K239" s="9">
        <f t="shared" si="162"/>
        <v>-7377643.2799999975</v>
      </c>
      <c r="L239" s="9">
        <f t="shared" si="162"/>
        <v>277225.90999999642</v>
      </c>
      <c r="M239" s="9">
        <f t="shared" si="162"/>
        <v>5531404.1999999993</v>
      </c>
      <c r="N239" s="9">
        <f t="shared" si="162"/>
        <v>-1295018.5399999954</v>
      </c>
      <c r="O239" s="9">
        <f t="shared" si="162"/>
        <v>4500143.57</v>
      </c>
    </row>
    <row r="240" spans="1:15" x14ac:dyDescent="0.2">
      <c r="B240" s="6" t="s">
        <v>12</v>
      </c>
      <c r="D240" s="24">
        <f>D239/C238</f>
        <v>5.6902431970295549E-2</v>
      </c>
      <c r="E240" s="24">
        <f t="shared" ref="E240:O240" si="163">E239/D238</f>
        <v>-2.815160481835003E-2</v>
      </c>
      <c r="F240" s="24">
        <f t="shared" si="163"/>
        <v>0.10378176271857889</v>
      </c>
      <c r="G240" s="24">
        <f t="shared" si="163"/>
        <v>9.6102290797889546E-3</v>
      </c>
      <c r="H240" s="24">
        <f t="shared" si="163"/>
        <v>-2.2629076619418872E-2</v>
      </c>
      <c r="I240" s="24">
        <f t="shared" si="163"/>
        <v>5.068280506887364E-2</v>
      </c>
      <c r="J240" s="24">
        <f t="shared" si="163"/>
        <v>-1.7660244122828409E-2</v>
      </c>
      <c r="K240" s="24">
        <f t="shared" si="163"/>
        <v>-0.31073051249350903</v>
      </c>
      <c r="L240" s="24">
        <f t="shared" si="163"/>
        <v>1.6939906652459452E-2</v>
      </c>
      <c r="M240" s="24">
        <f t="shared" si="163"/>
        <v>0.33236654304153646</v>
      </c>
      <c r="N240" s="24">
        <f t="shared" si="163"/>
        <v>-5.8402867682800751E-2</v>
      </c>
      <c r="O240" s="24">
        <f t="shared" si="163"/>
        <v>0.21553580633529787</v>
      </c>
    </row>
    <row r="241" spans="1:18" x14ac:dyDescent="0.2">
      <c r="B241" s="6"/>
      <c r="I241" s="16"/>
    </row>
    <row r="242" spans="1:18" x14ac:dyDescent="0.2">
      <c r="C242" s="8"/>
      <c r="D242" s="8"/>
      <c r="E242" s="8"/>
      <c r="F242" s="8"/>
      <c r="G242" s="8"/>
      <c r="H242" s="8"/>
      <c r="I242" s="9"/>
    </row>
    <row r="243" spans="1:18" ht="13.5" thickBot="1" x14ac:dyDescent="0.25">
      <c r="B243" s="25" t="s">
        <v>363</v>
      </c>
      <c r="C243" s="26">
        <f>SUM(C126,C238)</f>
        <v>30400705.860000003</v>
      </c>
      <c r="D243" s="26">
        <f t="shared" ref="D243:O243" si="164">SUM(D126,D238)</f>
        <v>31896356.050000001</v>
      </c>
      <c r="E243" s="26">
        <f t="shared" si="164"/>
        <v>31378754.750000004</v>
      </c>
      <c r="F243" s="26">
        <f t="shared" si="164"/>
        <v>33479504.240000002</v>
      </c>
      <c r="G243" s="26">
        <f t="shared" si="164"/>
        <v>34269318.540000007</v>
      </c>
      <c r="H243" s="26">
        <f t="shared" si="164"/>
        <v>34089959.439999998</v>
      </c>
      <c r="I243" s="26">
        <f t="shared" si="164"/>
        <v>35968040.950000003</v>
      </c>
      <c r="J243" s="26">
        <f t="shared" si="164"/>
        <v>35186547.759999998</v>
      </c>
      <c r="K243" s="26">
        <f t="shared" si="164"/>
        <v>23766785.620000001</v>
      </c>
      <c r="L243" s="26">
        <f t="shared" si="164"/>
        <v>22376126.699999996</v>
      </c>
      <c r="M243" s="26">
        <f t="shared" si="164"/>
        <v>34399194.819999993</v>
      </c>
      <c r="N243" s="26">
        <f t="shared" si="164"/>
        <v>31922598.830000006</v>
      </c>
      <c r="O243" s="26">
        <f t="shared" si="164"/>
        <v>39133668.200000003</v>
      </c>
    </row>
    <row r="244" spans="1:18" ht="13.5" thickTop="1" x14ac:dyDescent="0.2">
      <c r="B244" s="6" t="s">
        <v>13</v>
      </c>
      <c r="C244" s="8"/>
      <c r="D244" s="9">
        <f>D243-C243</f>
        <v>1495650.1899999976</v>
      </c>
      <c r="E244" s="9">
        <f t="shared" ref="E244:O244" si="165">E243-D243</f>
        <v>-517601.29999999702</v>
      </c>
      <c r="F244" s="9">
        <f t="shared" si="165"/>
        <v>2100749.4899999984</v>
      </c>
      <c r="G244" s="9">
        <f t="shared" si="165"/>
        <v>789814.30000000447</v>
      </c>
      <c r="H244" s="9">
        <f t="shared" si="165"/>
        <v>-179359.10000000894</v>
      </c>
      <c r="I244" s="9">
        <f t="shared" si="165"/>
        <v>1878081.5100000054</v>
      </c>
      <c r="J244" s="9">
        <f t="shared" si="165"/>
        <v>-781493.19000000507</v>
      </c>
      <c r="K244" s="9">
        <f t="shared" si="165"/>
        <v>-11419762.139999997</v>
      </c>
      <c r="L244" s="9">
        <f t="shared" si="165"/>
        <v>-1390658.9200000055</v>
      </c>
      <c r="M244" s="9">
        <f t="shared" si="165"/>
        <v>12023068.119999997</v>
      </c>
      <c r="N244" s="9">
        <f t="shared" si="165"/>
        <v>-2476595.9899999872</v>
      </c>
      <c r="O244" s="9">
        <f t="shared" si="165"/>
        <v>7211069.3699999973</v>
      </c>
    </row>
    <row r="245" spans="1:18" x14ac:dyDescent="0.2">
      <c r="B245" s="6" t="s">
        <v>12</v>
      </c>
      <c r="D245" s="24">
        <f>D244/C243</f>
        <v>4.9197877078502726E-2</v>
      </c>
      <c r="E245" s="24">
        <f t="shared" ref="E245:O245" si="166">E244/D243</f>
        <v>-1.6227599766839101E-2</v>
      </c>
      <c r="F245" s="24">
        <f t="shared" si="166"/>
        <v>6.6948147137674358E-2</v>
      </c>
      <c r="G245" s="24">
        <f t="shared" si="166"/>
        <v>2.3590979553883753E-2</v>
      </c>
      <c r="H245" s="24">
        <f t="shared" si="166"/>
        <v>-5.2338099396594803E-3</v>
      </c>
      <c r="I245" s="24">
        <f t="shared" si="166"/>
        <v>5.5091925624186237E-2</v>
      </c>
      <c r="J245" s="24">
        <f t="shared" si="166"/>
        <v>-2.1727432725245632E-2</v>
      </c>
      <c r="K245" s="24">
        <f t="shared" si="166"/>
        <v>-0.324549092394394</v>
      </c>
      <c r="L245" s="24">
        <f t="shared" si="166"/>
        <v>-5.8512705177504162E-2</v>
      </c>
      <c r="M245" s="24">
        <f t="shared" si="166"/>
        <v>0.53731676984113608</v>
      </c>
      <c r="N245" s="24">
        <f t="shared" si="166"/>
        <v>-7.1995754637840317E-2</v>
      </c>
      <c r="O245" s="24">
        <f t="shared" si="166"/>
        <v>0.22589230307976138</v>
      </c>
    </row>
    <row r="246" spans="1:18" x14ac:dyDescent="0.2">
      <c r="B246" s="6"/>
      <c r="D246" s="24"/>
      <c r="E246" s="24"/>
      <c r="F246" s="24"/>
      <c r="G246" s="24"/>
      <c r="H246" s="24"/>
      <c r="I246" s="42"/>
    </row>
    <row r="247" spans="1:18" x14ac:dyDescent="0.2">
      <c r="B247" s="6"/>
      <c r="D247" s="24"/>
      <c r="E247" s="24"/>
      <c r="F247" s="24"/>
      <c r="G247" s="24"/>
      <c r="H247" s="24"/>
      <c r="I247" s="42"/>
    </row>
    <row r="248" spans="1:18" s="1" customFormat="1" x14ac:dyDescent="0.2">
      <c r="A248" s="2" t="s">
        <v>175</v>
      </c>
      <c r="B248" s="43"/>
      <c r="D248" s="57"/>
      <c r="E248" s="57"/>
      <c r="F248" s="57"/>
      <c r="G248" s="57"/>
      <c r="H248" s="57"/>
      <c r="I248" s="58"/>
    </row>
    <row r="249" spans="1:18" s="1" customFormat="1" x14ac:dyDescent="0.2">
      <c r="A249" s="2" t="s">
        <v>360</v>
      </c>
      <c r="B249" s="43"/>
      <c r="D249" s="57"/>
      <c r="E249" s="57"/>
      <c r="F249" s="57"/>
      <c r="G249" s="57"/>
      <c r="H249" s="57"/>
      <c r="I249" s="58"/>
      <c r="M249" s="70"/>
    </row>
    <row r="250" spans="1:18" s="1" customFormat="1" x14ac:dyDescent="0.2">
      <c r="A250" s="2" t="s">
        <v>361</v>
      </c>
      <c r="B250" s="43"/>
      <c r="D250" s="57"/>
      <c r="E250" s="57"/>
      <c r="F250" s="57"/>
      <c r="G250" s="57"/>
      <c r="H250" s="57"/>
      <c r="I250" s="58"/>
      <c r="N250" s="70"/>
      <c r="O250" s="70"/>
    </row>
    <row r="251" spans="1:18" s="1" customFormat="1" x14ac:dyDescent="0.2">
      <c r="A251" s="2" t="s">
        <v>191</v>
      </c>
      <c r="B251" s="43"/>
      <c r="D251" s="57"/>
      <c r="E251" s="57"/>
      <c r="F251" s="57"/>
      <c r="G251" s="57"/>
      <c r="H251" s="57"/>
      <c r="I251" s="58"/>
      <c r="J251" s="58"/>
      <c r="K251" s="58"/>
      <c r="L251" s="57"/>
      <c r="N251" s="66"/>
      <c r="O251" s="66"/>
      <c r="P251" s="4"/>
      <c r="Q251" s="4"/>
      <c r="R251" s="4"/>
    </row>
    <row r="252" spans="1:18" x14ac:dyDescent="0.2">
      <c r="A252" s="2" t="s">
        <v>358</v>
      </c>
      <c r="B252" s="6"/>
      <c r="D252" s="24"/>
      <c r="E252" s="24"/>
      <c r="F252" s="24"/>
      <c r="G252" s="24"/>
      <c r="H252" s="24"/>
      <c r="I252" s="42"/>
      <c r="N252" s="71"/>
      <c r="O252" s="71"/>
    </row>
    <row r="253" spans="1:18" x14ac:dyDescent="0.2">
      <c r="A253" s="2" t="s">
        <v>359</v>
      </c>
      <c r="B253" s="6"/>
      <c r="D253" s="24"/>
      <c r="E253" s="24"/>
      <c r="F253" s="24"/>
      <c r="G253" s="24"/>
      <c r="H253" s="24"/>
      <c r="I253" s="42"/>
      <c r="M253" s="71"/>
      <c r="N253" s="71"/>
      <c r="O253" s="71"/>
    </row>
    <row r="254" spans="1:18" x14ac:dyDescent="0.2">
      <c r="A254" s="2" t="s">
        <v>371</v>
      </c>
      <c r="B254" s="6"/>
      <c r="D254" s="24"/>
      <c r="E254" s="24"/>
      <c r="F254" s="24"/>
      <c r="G254" s="24"/>
      <c r="H254" s="24"/>
      <c r="I254" s="42"/>
      <c r="N254" s="71"/>
      <c r="O254" s="71"/>
    </row>
    <row r="255" spans="1:18" x14ac:dyDescent="0.2">
      <c r="A255" s="2" t="s">
        <v>389</v>
      </c>
      <c r="B255" s="6"/>
      <c r="D255" s="24"/>
      <c r="E255" s="24"/>
      <c r="F255" s="24"/>
      <c r="G255" s="24"/>
      <c r="H255" s="24"/>
      <c r="I255" s="42"/>
      <c r="N255" s="71"/>
      <c r="O255" s="71"/>
    </row>
    <row r="256" spans="1:18" x14ac:dyDescent="0.2">
      <c r="A256" s="2" t="s">
        <v>390</v>
      </c>
      <c r="B256" s="6"/>
      <c r="D256" s="24"/>
      <c r="E256" s="24"/>
      <c r="F256" s="24"/>
      <c r="G256" s="24"/>
      <c r="H256" s="24"/>
      <c r="I256" s="42"/>
      <c r="N256" s="71"/>
      <c r="O256" s="71"/>
    </row>
    <row r="257" spans="1:15" x14ac:dyDescent="0.2">
      <c r="A257" s="2" t="s">
        <v>399</v>
      </c>
      <c r="B257" s="6"/>
      <c r="D257" s="24"/>
      <c r="E257" s="24"/>
      <c r="F257" s="24"/>
      <c r="G257" s="24"/>
      <c r="H257" s="24"/>
      <c r="I257" s="42"/>
      <c r="N257" s="71"/>
      <c r="O257" s="71"/>
    </row>
    <row r="258" spans="1:15" x14ac:dyDescent="0.2">
      <c r="A258" s="1"/>
      <c r="B258" s="6"/>
      <c r="D258" s="24"/>
      <c r="E258" s="24"/>
      <c r="F258" s="24"/>
      <c r="G258" s="24"/>
      <c r="H258" s="24"/>
      <c r="I258" s="42"/>
    </row>
    <row r="259" spans="1:15" x14ac:dyDescent="0.2">
      <c r="A259" s="2" t="s">
        <v>401</v>
      </c>
    </row>
  </sheetData>
  <phoneticPr fontId="0" type="noConversion"/>
  <printOptions horizontalCentered="1" gridLines="1"/>
  <pageMargins left="0" right="0" top="0" bottom="0.5" header="0" footer="0"/>
  <pageSetup paperSize="5" scale="90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4"/>
  <sheetViews>
    <sheetView zoomScaleNormal="100" workbookViewId="0">
      <pane xSplit="2" ySplit="7" topLeftCell="C22" activePane="bottomRight" state="frozen"/>
      <selection pane="topRight" activeCell="C1" sqref="C1"/>
      <selection pane="bottomLeft" activeCell="A8" sqref="A8"/>
      <selection pane="bottomRight" activeCell="E3" sqref="E3"/>
    </sheetView>
  </sheetViews>
  <sheetFormatPr defaultColWidth="9.1640625" defaultRowHeight="12.75" outlineLevelCol="1" x14ac:dyDescent="0.2"/>
  <cols>
    <col min="1" max="1" width="11.1640625" style="2" customWidth="1"/>
    <col min="2" max="2" width="58.33203125" style="2" customWidth="1"/>
    <col min="3" max="4" width="16.6640625" style="2" hidden="1" customWidth="1" outlineLevel="1"/>
    <col min="5" max="5" width="16.6640625" style="2" bestFit="1" customWidth="1" collapsed="1"/>
    <col min="6" max="11" width="16.6640625" style="2" bestFit="1" customWidth="1"/>
    <col min="12" max="12" width="16.6640625" style="2" customWidth="1"/>
    <col min="13" max="14" width="16.6640625" style="2" bestFit="1" customWidth="1"/>
    <col min="15" max="15" width="16.6640625" style="2" customWidth="1"/>
    <col min="16" max="16" width="0.6640625" style="2" customWidth="1"/>
    <col min="17" max="17" width="16.6640625" style="2" customWidth="1"/>
    <col min="18" max="18" width="16.1640625" style="2" customWidth="1"/>
    <col min="19" max="19" width="17.1640625" style="2" bestFit="1" customWidth="1"/>
    <col min="20" max="20" width="20.6640625" style="2" bestFit="1" customWidth="1"/>
    <col min="21" max="21" width="23.33203125" style="2" bestFit="1" customWidth="1"/>
    <col min="22" max="22" width="1" style="2" customWidth="1"/>
    <col min="23" max="23" width="17.1640625" style="2" customWidth="1"/>
    <col min="24" max="24" width="20.6640625" style="2" customWidth="1"/>
    <col min="25" max="16384" width="9.1640625" style="2"/>
  </cols>
  <sheetData>
    <row r="1" spans="1:24" x14ac:dyDescent="0.2">
      <c r="A1" s="1" t="s">
        <v>400</v>
      </c>
    </row>
    <row r="2" spans="1:24" x14ac:dyDescent="0.2">
      <c r="A2" s="3" t="s">
        <v>301</v>
      </c>
      <c r="B2" s="15"/>
      <c r="F2" s="4"/>
      <c r="G2" s="16"/>
      <c r="H2" s="16"/>
      <c r="M2" s="16"/>
      <c r="N2" s="16"/>
      <c r="O2" s="16"/>
    </row>
    <row r="3" spans="1:24" x14ac:dyDescent="0.2">
      <c r="A3" s="1" t="s">
        <v>8</v>
      </c>
    </row>
    <row r="4" spans="1:24" ht="54" customHeight="1" x14ac:dyDescent="0.2">
      <c r="A4" s="16"/>
      <c r="B4" s="4"/>
      <c r="C4" s="17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179</v>
      </c>
      <c r="K4" s="18" t="s">
        <v>186</v>
      </c>
      <c r="L4" s="18" t="s">
        <v>192</v>
      </c>
      <c r="M4" s="18" t="s">
        <v>193</v>
      </c>
      <c r="N4" s="18" t="s">
        <v>302</v>
      </c>
      <c r="O4" s="18" t="s">
        <v>372</v>
      </c>
      <c r="P4" s="28"/>
      <c r="Q4" s="18" t="s">
        <v>372</v>
      </c>
      <c r="R4" s="18" t="s">
        <v>372</v>
      </c>
      <c r="S4" s="18" t="s">
        <v>372</v>
      </c>
      <c r="T4" s="35" t="s">
        <v>405</v>
      </c>
      <c r="U4" s="35" t="s">
        <v>405</v>
      </c>
      <c r="V4" s="51"/>
      <c r="W4" s="35" t="s">
        <v>372</v>
      </c>
      <c r="X4" s="36" t="s">
        <v>403</v>
      </c>
    </row>
    <row r="5" spans="1:24" ht="32.1" customHeight="1" x14ac:dyDescent="0.2">
      <c r="B5" s="1"/>
      <c r="C5" s="19" t="s">
        <v>9</v>
      </c>
      <c r="D5" s="20" t="s">
        <v>9</v>
      </c>
      <c r="E5" s="20" t="s">
        <v>9</v>
      </c>
      <c r="F5" s="20" t="s">
        <v>9</v>
      </c>
      <c r="G5" s="20" t="s">
        <v>9</v>
      </c>
      <c r="H5" s="20" t="s">
        <v>9</v>
      </c>
      <c r="I5" s="20" t="s">
        <v>9</v>
      </c>
      <c r="J5" s="20" t="s">
        <v>9</v>
      </c>
      <c r="K5" s="20" t="s">
        <v>9</v>
      </c>
      <c r="L5" s="20" t="s">
        <v>9</v>
      </c>
      <c r="M5" s="20" t="s">
        <v>9</v>
      </c>
      <c r="N5" s="20" t="s">
        <v>9</v>
      </c>
      <c r="O5" s="20" t="s">
        <v>9</v>
      </c>
      <c r="P5" s="29"/>
      <c r="Q5" s="50" t="s">
        <v>7</v>
      </c>
      <c r="R5" s="50" t="s">
        <v>177</v>
      </c>
      <c r="S5" s="50" t="s">
        <v>176</v>
      </c>
      <c r="T5" s="20" t="s">
        <v>10</v>
      </c>
      <c r="U5" s="20" t="s">
        <v>11</v>
      </c>
      <c r="V5" s="29"/>
      <c r="W5" s="50" t="s">
        <v>7</v>
      </c>
      <c r="X5" s="59" t="s">
        <v>404</v>
      </c>
    </row>
    <row r="6" spans="1:24" x14ac:dyDescent="0.2">
      <c r="B6" s="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0"/>
      <c r="Q6" s="37"/>
      <c r="R6" s="37"/>
      <c r="S6" s="37"/>
      <c r="T6" s="37"/>
      <c r="U6" s="37"/>
      <c r="V6" s="52"/>
      <c r="W6" s="37"/>
      <c r="X6" s="37"/>
    </row>
    <row r="7" spans="1:24" x14ac:dyDescent="0.2">
      <c r="B7" s="1" t="s">
        <v>134</v>
      </c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5"/>
      <c r="P7" s="31"/>
      <c r="Q7" s="16"/>
      <c r="R7" s="16"/>
      <c r="S7" s="16"/>
      <c r="T7" s="16"/>
      <c r="U7" s="16"/>
      <c r="V7" s="13"/>
      <c r="W7" s="16"/>
      <c r="X7" s="16"/>
    </row>
    <row r="8" spans="1:24" x14ac:dyDescent="0.2">
      <c r="A8" s="6" t="s">
        <v>15</v>
      </c>
      <c r="B8" s="6" t="s">
        <v>16</v>
      </c>
      <c r="C8" s="8">
        <v>11130941.129999999</v>
      </c>
      <c r="D8" s="8">
        <v>11404166.540000001</v>
      </c>
      <c r="E8" s="8">
        <v>10666554.610000001</v>
      </c>
      <c r="F8" s="8">
        <v>10600510.220000001</v>
      </c>
      <c r="G8" s="8">
        <v>10849445.220000001</v>
      </c>
      <c r="H8" s="8">
        <v>11136394.950000001</v>
      </c>
      <c r="I8" s="9">
        <v>10961475.850000001</v>
      </c>
      <c r="J8" s="9">
        <v>12110954.439999999</v>
      </c>
      <c r="K8" s="9">
        <v>12334195.199999999</v>
      </c>
      <c r="L8" s="9">
        <v>12288496.390000001</v>
      </c>
      <c r="M8" s="9">
        <v>11317259.259999998</v>
      </c>
      <c r="N8" s="8">
        <v>10953986.16</v>
      </c>
      <c r="O8" s="8">
        <v>13752254.02</v>
      </c>
      <c r="P8" s="32"/>
      <c r="Q8" s="9">
        <v>12680000</v>
      </c>
      <c r="R8" s="9">
        <v>0</v>
      </c>
      <c r="S8" s="9">
        <f>Q8+R8</f>
        <v>12680000</v>
      </c>
      <c r="T8" s="9">
        <f>S8-O8</f>
        <v>-1072254.0199999996</v>
      </c>
      <c r="U8" s="38">
        <f>O8/S8</f>
        <v>1.084562619873817</v>
      </c>
      <c r="V8" s="53"/>
      <c r="W8" s="106">
        <v>75000</v>
      </c>
      <c r="X8" s="39">
        <f>W8-Q8</f>
        <v>-12605000</v>
      </c>
    </row>
    <row r="9" spans="1:24" x14ac:dyDescent="0.2">
      <c r="A9" s="6" t="s">
        <v>17</v>
      </c>
      <c r="B9" s="6" t="s">
        <v>18</v>
      </c>
      <c r="C9" s="8">
        <v>17708.330000000005</v>
      </c>
      <c r="D9" s="8">
        <v>28470.230000000003</v>
      </c>
      <c r="E9" s="8">
        <v>7542.2800000000007</v>
      </c>
      <c r="F9" s="8">
        <v>1543.4399999999987</v>
      </c>
      <c r="G9" s="8">
        <v>19216.53</v>
      </c>
      <c r="H9" s="8">
        <v>16856.219999999998</v>
      </c>
      <c r="I9" s="9">
        <v>18382.740000000002</v>
      </c>
      <c r="J9" s="9">
        <v>51644.46</v>
      </c>
      <c r="K9" s="9">
        <v>9807.9699999999993</v>
      </c>
      <c r="L9" s="9">
        <v>2446.77</v>
      </c>
      <c r="M9" s="9">
        <v>10695.800000000001</v>
      </c>
      <c r="N9" s="8">
        <v>746.01</v>
      </c>
      <c r="O9" s="8">
        <v>409.06</v>
      </c>
      <c r="P9" s="32"/>
      <c r="Q9" s="9">
        <v>75000</v>
      </c>
      <c r="R9" s="9">
        <v>0</v>
      </c>
      <c r="S9" s="9">
        <f t="shared" ref="S9:S21" si="0">Q9+R9</f>
        <v>75000</v>
      </c>
      <c r="T9" s="9">
        <f t="shared" ref="T9:T21" si="1">S9-O9</f>
        <v>74590.94</v>
      </c>
      <c r="U9" s="38">
        <f t="shared" ref="U9:U21" si="2">O9/S9</f>
        <v>5.4541333333333331E-3</v>
      </c>
      <c r="V9" s="53"/>
      <c r="W9" s="106">
        <v>13273882</v>
      </c>
      <c r="X9" s="39">
        <f t="shared" ref="X9:X21" si="3">W9-Q9</f>
        <v>13198882</v>
      </c>
    </row>
    <row r="10" spans="1:24" x14ac:dyDescent="0.2">
      <c r="A10" s="6" t="s">
        <v>19</v>
      </c>
      <c r="B10" s="6" t="s">
        <v>20</v>
      </c>
      <c r="C10" s="8">
        <v>50408.4</v>
      </c>
      <c r="D10" s="8">
        <v>52803.73</v>
      </c>
      <c r="E10" s="8">
        <v>60435</v>
      </c>
      <c r="F10" s="8">
        <v>59920</v>
      </c>
      <c r="G10" s="8">
        <v>40779</v>
      </c>
      <c r="H10" s="8">
        <v>40270.75</v>
      </c>
      <c r="I10" s="9">
        <v>45000</v>
      </c>
      <c r="J10" s="9">
        <v>39913.800000000003</v>
      </c>
      <c r="K10" s="9">
        <v>4008.5</v>
      </c>
      <c r="L10" s="9">
        <v>7175</v>
      </c>
      <c r="M10" s="9">
        <v>0</v>
      </c>
      <c r="N10" s="8">
        <v>0</v>
      </c>
      <c r="O10" s="8">
        <v>0</v>
      </c>
      <c r="P10" s="32"/>
      <c r="Q10" s="9">
        <v>0</v>
      </c>
      <c r="R10" s="9">
        <v>0</v>
      </c>
      <c r="S10" s="9">
        <f t="shared" si="0"/>
        <v>0</v>
      </c>
      <c r="T10" s="9">
        <f t="shared" si="1"/>
        <v>0</v>
      </c>
      <c r="U10" s="38" t="e">
        <f t="shared" si="2"/>
        <v>#DIV/0!</v>
      </c>
      <c r="V10" s="53"/>
      <c r="W10" s="106">
        <v>0</v>
      </c>
      <c r="X10" s="39">
        <f t="shared" si="3"/>
        <v>0</v>
      </c>
    </row>
    <row r="11" spans="1:24" x14ac:dyDescent="0.2">
      <c r="A11" s="6" t="s">
        <v>21</v>
      </c>
      <c r="B11" s="6" t="s">
        <v>22</v>
      </c>
      <c r="C11" s="8">
        <v>1108466.31</v>
      </c>
      <c r="D11" s="8">
        <v>1198622.23</v>
      </c>
      <c r="E11" s="8">
        <v>1205253.18</v>
      </c>
      <c r="F11" s="8">
        <v>1765466.4799999995</v>
      </c>
      <c r="G11" s="8">
        <v>1904771.58</v>
      </c>
      <c r="H11" s="8">
        <v>1590588.0499999998</v>
      </c>
      <c r="I11" s="9">
        <v>2006172.04</v>
      </c>
      <c r="J11" s="9">
        <v>1277529.54</v>
      </c>
      <c r="K11" s="9">
        <v>664849.75</v>
      </c>
      <c r="L11" s="9">
        <v>849188.36</v>
      </c>
      <c r="M11" s="9">
        <v>903702.82</v>
      </c>
      <c r="N11" s="8">
        <v>833578.84</v>
      </c>
      <c r="O11" s="8">
        <v>488806.96</v>
      </c>
      <c r="P11" s="32"/>
      <c r="Q11" s="9">
        <v>1000000</v>
      </c>
      <c r="R11" s="9">
        <v>0</v>
      </c>
      <c r="S11" s="9">
        <f t="shared" si="0"/>
        <v>1000000</v>
      </c>
      <c r="T11" s="9">
        <f t="shared" si="1"/>
        <v>511193.04</v>
      </c>
      <c r="U11" s="38">
        <f t="shared" si="2"/>
        <v>0.48880696000000001</v>
      </c>
      <c r="V11" s="53"/>
      <c r="W11" s="106">
        <v>1000000</v>
      </c>
      <c r="X11" s="39">
        <f t="shared" si="3"/>
        <v>0</v>
      </c>
    </row>
    <row r="12" spans="1:24" x14ac:dyDescent="0.2">
      <c r="A12" s="6" t="s">
        <v>23</v>
      </c>
      <c r="B12" s="6" t="s">
        <v>24</v>
      </c>
      <c r="C12" s="8">
        <v>442531.76999999996</v>
      </c>
      <c r="D12" s="8">
        <v>313279.08000000007</v>
      </c>
      <c r="E12" s="8">
        <v>197106.21000000005</v>
      </c>
      <c r="F12" s="8">
        <v>417109.32999999996</v>
      </c>
      <c r="G12" s="8">
        <v>578471.91</v>
      </c>
      <c r="H12" s="8">
        <v>478040.76</v>
      </c>
      <c r="I12" s="9">
        <v>763925.97</v>
      </c>
      <c r="J12" s="9">
        <v>813598.22</v>
      </c>
      <c r="K12" s="9">
        <v>296405.21000000002</v>
      </c>
      <c r="L12" s="9">
        <v>383103.87</v>
      </c>
      <c r="M12" s="9">
        <v>356409.49</v>
      </c>
      <c r="N12" s="8">
        <v>407359.29</v>
      </c>
      <c r="O12" s="8">
        <v>203174.16</v>
      </c>
      <c r="P12" s="32"/>
      <c r="Q12" s="9">
        <v>500000</v>
      </c>
      <c r="R12" s="9">
        <v>0</v>
      </c>
      <c r="S12" s="9">
        <f t="shared" si="0"/>
        <v>500000</v>
      </c>
      <c r="T12" s="9">
        <f t="shared" si="1"/>
        <v>296825.83999999997</v>
      </c>
      <c r="U12" s="38">
        <f t="shared" si="2"/>
        <v>0.40634831999999999</v>
      </c>
      <c r="V12" s="53"/>
      <c r="W12" s="106">
        <v>500000</v>
      </c>
      <c r="X12" s="39">
        <f t="shared" si="3"/>
        <v>0</v>
      </c>
    </row>
    <row r="13" spans="1:24" x14ac:dyDescent="0.2">
      <c r="A13" s="6" t="s">
        <v>25</v>
      </c>
      <c r="B13" s="6" t="s">
        <v>26</v>
      </c>
      <c r="C13" s="8">
        <v>101159.71</v>
      </c>
      <c r="D13" s="8">
        <v>103223.16</v>
      </c>
      <c r="E13" s="8">
        <v>98629.030000000013</v>
      </c>
      <c r="F13" s="8">
        <v>177798.55</v>
      </c>
      <c r="G13" s="8">
        <v>209383.44999999998</v>
      </c>
      <c r="H13" s="8">
        <v>6952.5</v>
      </c>
      <c r="I13" s="9">
        <v>463485.8</v>
      </c>
      <c r="J13" s="9">
        <v>148554.6</v>
      </c>
      <c r="K13" s="9">
        <v>70351.97</v>
      </c>
      <c r="L13" s="9">
        <v>173503.91</v>
      </c>
      <c r="M13" s="9">
        <v>3280.2000000000003</v>
      </c>
      <c r="N13" s="8">
        <v>106783.6</v>
      </c>
      <c r="O13" s="8">
        <v>55737.55</v>
      </c>
      <c r="P13" s="32"/>
      <c r="Q13" s="9">
        <v>105359</v>
      </c>
      <c r="R13" s="9">
        <v>0</v>
      </c>
      <c r="S13" s="9">
        <f t="shared" si="0"/>
        <v>105359</v>
      </c>
      <c r="T13" s="9">
        <f t="shared" si="1"/>
        <v>49621.45</v>
      </c>
      <c r="U13" s="38">
        <f t="shared" si="2"/>
        <v>0.52902504769407455</v>
      </c>
      <c r="V13" s="53"/>
      <c r="W13" s="106">
        <v>105359</v>
      </c>
      <c r="X13" s="39">
        <f t="shared" si="3"/>
        <v>0</v>
      </c>
    </row>
    <row r="14" spans="1:24" x14ac:dyDescent="0.2">
      <c r="A14" s="6" t="s">
        <v>295</v>
      </c>
      <c r="B14" s="6" t="s">
        <v>296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9">
        <v>196083.96</v>
      </c>
      <c r="N14" s="8">
        <v>148606.62999999998</v>
      </c>
      <c r="O14" s="8">
        <v>103322.56</v>
      </c>
      <c r="P14" s="32"/>
      <c r="Q14" s="9">
        <v>175000</v>
      </c>
      <c r="R14" s="9">
        <v>0</v>
      </c>
      <c r="S14" s="9">
        <f t="shared" si="0"/>
        <v>175000</v>
      </c>
      <c r="T14" s="9">
        <f t="shared" si="1"/>
        <v>71677.440000000002</v>
      </c>
      <c r="U14" s="38">
        <f t="shared" si="2"/>
        <v>0.59041462857142857</v>
      </c>
      <c r="V14" s="53"/>
      <c r="W14" s="106">
        <v>175000</v>
      </c>
      <c r="X14" s="39">
        <f t="shared" si="3"/>
        <v>0</v>
      </c>
    </row>
    <row r="15" spans="1:24" x14ac:dyDescent="0.2">
      <c r="A15" s="6" t="s">
        <v>27</v>
      </c>
      <c r="B15" s="6" t="s">
        <v>28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63209.67</v>
      </c>
      <c r="J15" s="9">
        <v>77951.37</v>
      </c>
      <c r="K15" s="9">
        <v>91511.35</v>
      </c>
      <c r="L15" s="9">
        <v>86208.88</v>
      </c>
      <c r="M15" s="9">
        <v>96188.430000000008</v>
      </c>
      <c r="N15" s="8">
        <v>75714.2</v>
      </c>
      <c r="O15" s="8">
        <v>48035.660000000011</v>
      </c>
      <c r="P15" s="32"/>
      <c r="Q15" s="9">
        <v>85000</v>
      </c>
      <c r="R15" s="9">
        <v>0</v>
      </c>
      <c r="S15" s="9">
        <f t="shared" si="0"/>
        <v>85000</v>
      </c>
      <c r="T15" s="9">
        <f t="shared" si="1"/>
        <v>36964.339999999989</v>
      </c>
      <c r="U15" s="38">
        <f t="shared" si="2"/>
        <v>0.56512541176470599</v>
      </c>
      <c r="V15" s="53"/>
      <c r="W15" s="106">
        <v>85000</v>
      </c>
      <c r="X15" s="39">
        <f t="shared" si="3"/>
        <v>0</v>
      </c>
    </row>
    <row r="16" spans="1:24" x14ac:dyDescent="0.2">
      <c r="A16" s="6" t="s">
        <v>29</v>
      </c>
      <c r="B16" s="6" t="s">
        <v>30</v>
      </c>
      <c r="C16" s="8">
        <v>27115.339999999997</v>
      </c>
      <c r="D16" s="8">
        <v>37497.770000000019</v>
      </c>
      <c r="E16" s="8">
        <v>33259.670000000006</v>
      </c>
      <c r="F16" s="8">
        <v>17939.339999999997</v>
      </c>
      <c r="G16" s="8">
        <v>34116.92</v>
      </c>
      <c r="H16" s="8">
        <v>25542.74</v>
      </c>
      <c r="I16" s="9">
        <v>17294.87</v>
      </c>
      <c r="J16" s="9">
        <v>14117.46</v>
      </c>
      <c r="K16" s="9">
        <v>29476.16</v>
      </c>
      <c r="L16" s="9">
        <v>28613.11</v>
      </c>
      <c r="M16" s="9">
        <v>55321.149999999994</v>
      </c>
      <c r="N16" s="8">
        <v>29633.139999999996</v>
      </c>
      <c r="O16" s="8">
        <v>30261.25</v>
      </c>
      <c r="P16" s="32"/>
      <c r="Q16" s="9">
        <v>40000</v>
      </c>
      <c r="R16" s="9">
        <v>0</v>
      </c>
      <c r="S16" s="9">
        <f t="shared" si="0"/>
        <v>40000</v>
      </c>
      <c r="T16" s="9">
        <f t="shared" si="1"/>
        <v>9738.75</v>
      </c>
      <c r="U16" s="38">
        <f t="shared" si="2"/>
        <v>0.75653124999999999</v>
      </c>
      <c r="V16" s="53"/>
      <c r="W16" s="106">
        <v>40000</v>
      </c>
      <c r="X16" s="39">
        <f t="shared" si="3"/>
        <v>0</v>
      </c>
    </row>
    <row r="17" spans="1:24" x14ac:dyDescent="0.2">
      <c r="A17" s="6" t="s">
        <v>31</v>
      </c>
      <c r="B17" s="6" t="s">
        <v>32</v>
      </c>
      <c r="C17" s="8">
        <v>249337.46999999997</v>
      </c>
      <c r="D17" s="8">
        <v>309976.92000000004</v>
      </c>
      <c r="E17" s="8">
        <v>303437.45</v>
      </c>
      <c r="F17" s="8">
        <v>312193.81</v>
      </c>
      <c r="G17" s="8">
        <v>292683.34999999998</v>
      </c>
      <c r="H17" s="8">
        <v>274427.34999999992</v>
      </c>
      <c r="I17" s="9">
        <v>337188.75000000012</v>
      </c>
      <c r="J17" s="9">
        <v>282393.87</v>
      </c>
      <c r="K17" s="9">
        <v>217901.89</v>
      </c>
      <c r="L17" s="9">
        <v>186477.37</v>
      </c>
      <c r="M17" s="9">
        <v>149970.14000000004</v>
      </c>
      <c r="N17" s="8">
        <v>7567.1399999999994</v>
      </c>
      <c r="O17" s="8">
        <v>19378.32</v>
      </c>
      <c r="P17" s="32"/>
      <c r="Q17" s="9">
        <v>25718</v>
      </c>
      <c r="R17" s="9">
        <v>0</v>
      </c>
      <c r="S17" s="9">
        <f t="shared" si="0"/>
        <v>25718</v>
      </c>
      <c r="T17" s="9">
        <f t="shared" si="1"/>
        <v>6339.68</v>
      </c>
      <c r="U17" s="38">
        <f t="shared" si="2"/>
        <v>0.75349249552842368</v>
      </c>
      <c r="V17" s="53"/>
      <c r="W17" s="106">
        <v>25718</v>
      </c>
      <c r="X17" s="39">
        <f t="shared" si="3"/>
        <v>0</v>
      </c>
    </row>
    <row r="18" spans="1:24" x14ac:dyDescent="0.2">
      <c r="A18" s="6" t="s">
        <v>297</v>
      </c>
      <c r="B18" s="6" t="s">
        <v>298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9">
        <v>55056.700000000004</v>
      </c>
      <c r="N18" s="8">
        <v>175744.24</v>
      </c>
      <c r="O18" s="8">
        <v>340129.9</v>
      </c>
      <c r="P18" s="32"/>
      <c r="Q18" s="9">
        <v>170000</v>
      </c>
      <c r="R18" s="9">
        <v>0</v>
      </c>
      <c r="S18" s="9">
        <f t="shared" si="0"/>
        <v>170000</v>
      </c>
      <c r="T18" s="9">
        <f t="shared" si="1"/>
        <v>-170129.90000000002</v>
      </c>
      <c r="U18" s="38">
        <f t="shared" si="2"/>
        <v>2.000764117647059</v>
      </c>
      <c r="V18" s="53"/>
      <c r="W18" s="106">
        <v>170000</v>
      </c>
      <c r="X18" s="39">
        <f t="shared" si="3"/>
        <v>0</v>
      </c>
    </row>
    <row r="19" spans="1:24" x14ac:dyDescent="0.2">
      <c r="A19" s="6" t="s">
        <v>33</v>
      </c>
      <c r="B19" s="6" t="s">
        <v>34</v>
      </c>
      <c r="C19" s="8">
        <v>96364.860000000015</v>
      </c>
      <c r="D19" s="8">
        <v>96900.840000000011</v>
      </c>
      <c r="E19" s="8">
        <v>91899.47</v>
      </c>
      <c r="F19" s="8">
        <v>94794.569999999992</v>
      </c>
      <c r="G19" s="8">
        <v>89663.67</v>
      </c>
      <c r="H19" s="8">
        <v>69628.87</v>
      </c>
      <c r="I19" s="9">
        <v>57153.450000000004</v>
      </c>
      <c r="J19" s="9">
        <v>69158.44</v>
      </c>
      <c r="K19" s="9">
        <v>113066.84</v>
      </c>
      <c r="L19" s="9">
        <v>134022.88</v>
      </c>
      <c r="M19" s="9">
        <v>99428.290000000008</v>
      </c>
      <c r="N19" s="8">
        <v>49053.22</v>
      </c>
      <c r="O19" s="8">
        <v>84035.88</v>
      </c>
      <c r="P19" s="32"/>
      <c r="Q19" s="9">
        <v>103126</v>
      </c>
      <c r="R19" s="9">
        <v>0</v>
      </c>
      <c r="S19" s="9">
        <f t="shared" si="0"/>
        <v>103126</v>
      </c>
      <c r="T19" s="9">
        <f t="shared" si="1"/>
        <v>19090.119999999995</v>
      </c>
      <c r="U19" s="38">
        <f t="shared" si="2"/>
        <v>0.81488547989837679</v>
      </c>
      <c r="V19" s="53"/>
      <c r="W19" s="106">
        <v>103126</v>
      </c>
      <c r="X19" s="39">
        <f t="shared" si="3"/>
        <v>0</v>
      </c>
    </row>
    <row r="20" spans="1:24" x14ac:dyDescent="0.2">
      <c r="A20" s="6" t="s">
        <v>70</v>
      </c>
      <c r="B20" s="6" t="s">
        <v>71</v>
      </c>
      <c r="C20" s="8">
        <v>360109.55000000005</v>
      </c>
      <c r="D20" s="8">
        <v>268175.03000000003</v>
      </c>
      <c r="E20" s="8">
        <v>292798.30999999994</v>
      </c>
      <c r="F20" s="8">
        <v>415040.01999999996</v>
      </c>
      <c r="G20" s="8">
        <v>450892.37999999995</v>
      </c>
      <c r="H20" s="8">
        <v>608095.24</v>
      </c>
      <c r="I20" s="9">
        <v>611834.42000000016</v>
      </c>
      <c r="J20" s="9">
        <v>474112.29</v>
      </c>
      <c r="K20" s="9">
        <v>538730.38</v>
      </c>
      <c r="L20" s="9">
        <v>541251.93000000005</v>
      </c>
      <c r="M20" s="9">
        <v>436999.41000000003</v>
      </c>
      <c r="N20" s="8">
        <v>585325.24000000011</v>
      </c>
      <c r="O20" s="8">
        <v>273055.91000000003</v>
      </c>
      <c r="P20" s="32"/>
      <c r="Q20" s="9">
        <v>531000</v>
      </c>
      <c r="R20" s="9">
        <v>0</v>
      </c>
      <c r="S20" s="9">
        <f t="shared" si="0"/>
        <v>531000</v>
      </c>
      <c r="T20" s="9">
        <f t="shared" si="1"/>
        <v>257944.08999999997</v>
      </c>
      <c r="U20" s="38">
        <f t="shared" si="2"/>
        <v>0.51422958568738231</v>
      </c>
      <c r="V20" s="53"/>
      <c r="W20" s="106">
        <v>531000</v>
      </c>
      <c r="X20" s="39">
        <f t="shared" si="3"/>
        <v>0</v>
      </c>
    </row>
    <row r="21" spans="1:24" x14ac:dyDescent="0.2">
      <c r="A21" s="6" t="s">
        <v>74</v>
      </c>
      <c r="B21" s="6" t="s">
        <v>75</v>
      </c>
      <c r="C21" s="8">
        <v>26011.010000000002</v>
      </c>
      <c r="D21" s="8">
        <v>19622</v>
      </c>
      <c r="E21" s="8">
        <v>13848.46</v>
      </c>
      <c r="F21" s="8">
        <v>6534.68</v>
      </c>
      <c r="G21" s="8">
        <v>27316.68</v>
      </c>
      <c r="H21" s="8">
        <v>0</v>
      </c>
      <c r="I21" s="9">
        <v>424.13</v>
      </c>
      <c r="J21" s="9">
        <v>7792.45</v>
      </c>
      <c r="K21" s="9">
        <v>2395</v>
      </c>
      <c r="L21" s="9">
        <v>15214.19</v>
      </c>
      <c r="M21" s="9">
        <v>0</v>
      </c>
      <c r="N21" s="8">
        <v>0</v>
      </c>
      <c r="O21" s="8">
        <v>1311.5</v>
      </c>
      <c r="P21" s="32"/>
      <c r="Q21" s="9">
        <v>0</v>
      </c>
      <c r="R21" s="9">
        <v>2000</v>
      </c>
      <c r="S21" s="9">
        <f t="shared" si="0"/>
        <v>2000</v>
      </c>
      <c r="T21" s="9">
        <f t="shared" si="1"/>
        <v>688.5</v>
      </c>
      <c r="U21" s="38">
        <f t="shared" si="2"/>
        <v>0.65575000000000006</v>
      </c>
      <c r="V21" s="53"/>
      <c r="W21" s="106">
        <v>2000</v>
      </c>
      <c r="X21" s="39">
        <f t="shared" si="3"/>
        <v>2000</v>
      </c>
    </row>
    <row r="22" spans="1:24" ht="13.5" thickBot="1" x14ac:dyDescent="0.25">
      <c r="A22" s="6"/>
      <c r="B22" s="22" t="s">
        <v>14</v>
      </c>
      <c r="C22" s="23">
        <f>SUM(C8:C21)</f>
        <v>13610153.880000001</v>
      </c>
      <c r="D22" s="23">
        <f>SUM(D8:D21)</f>
        <v>13832737.530000001</v>
      </c>
      <c r="E22" s="23">
        <f t="shared" ref="E22:M22" si="4">SUM(E8:E21)</f>
        <v>12970763.670000002</v>
      </c>
      <c r="F22" s="23">
        <f t="shared" si="4"/>
        <v>13868850.440000001</v>
      </c>
      <c r="G22" s="23">
        <f t="shared" si="4"/>
        <v>14496740.689999999</v>
      </c>
      <c r="H22" s="23">
        <f t="shared" si="4"/>
        <v>14246797.430000002</v>
      </c>
      <c r="I22" s="23">
        <f t="shared" si="4"/>
        <v>15345547.690000003</v>
      </c>
      <c r="J22" s="23">
        <f t="shared" si="4"/>
        <v>15367720.939999999</v>
      </c>
      <c r="K22" s="23">
        <f t="shared" si="4"/>
        <v>14372700.220000003</v>
      </c>
      <c r="L22" s="23">
        <f t="shared" si="4"/>
        <v>14695702.659999998</v>
      </c>
      <c r="M22" s="40">
        <f t="shared" si="4"/>
        <v>13680395.649999999</v>
      </c>
      <c r="N22" s="40">
        <f t="shared" ref="N22:O22" si="5">SUM(N8:N21)</f>
        <v>13374097.710000001</v>
      </c>
      <c r="O22" s="40">
        <f t="shared" si="5"/>
        <v>15399912.730000004</v>
      </c>
      <c r="P22" s="33"/>
      <c r="Q22" s="40">
        <f>SUM(Q8:Q21)</f>
        <v>15490203</v>
      </c>
      <c r="R22" s="40">
        <f>SUM(R8:R21)</f>
        <v>2000</v>
      </c>
      <c r="S22" s="40">
        <f>SUM(S8:S21)</f>
        <v>15492203</v>
      </c>
      <c r="T22" s="40">
        <f>S22-O22</f>
        <v>92290.269999995828</v>
      </c>
      <c r="U22" s="41">
        <f>O22/S22</f>
        <v>0.99404279236464976</v>
      </c>
      <c r="V22" s="54"/>
      <c r="W22" s="40">
        <f>SUM(W8:W21)</f>
        <v>16086085</v>
      </c>
      <c r="X22" s="40">
        <f>SUM(X8:X21)</f>
        <v>595882</v>
      </c>
    </row>
    <row r="23" spans="1:24" ht="13.5" thickTop="1" x14ac:dyDescent="0.2">
      <c r="A23" s="6"/>
      <c r="B23" s="6" t="s">
        <v>13</v>
      </c>
      <c r="C23" s="8"/>
      <c r="D23" s="9">
        <f>D22-C22</f>
        <v>222583.65000000037</v>
      </c>
      <c r="E23" s="9">
        <f t="shared" ref="E23:O23" si="6">E22-D22</f>
        <v>-861973.8599999994</v>
      </c>
      <c r="F23" s="9">
        <f t="shared" si="6"/>
        <v>898086.76999999955</v>
      </c>
      <c r="G23" s="9">
        <f t="shared" si="6"/>
        <v>627890.24999999814</v>
      </c>
      <c r="H23" s="9">
        <f t="shared" si="6"/>
        <v>-249943.25999999791</v>
      </c>
      <c r="I23" s="9">
        <f t="shared" si="6"/>
        <v>1098750.2600000016</v>
      </c>
      <c r="J23" s="9">
        <f t="shared" si="6"/>
        <v>22173.249999996275</v>
      </c>
      <c r="K23" s="9">
        <f t="shared" si="6"/>
        <v>-995020.71999999695</v>
      </c>
      <c r="L23" s="9">
        <f t="shared" si="6"/>
        <v>323002.43999999575</v>
      </c>
      <c r="M23" s="9">
        <f t="shared" si="6"/>
        <v>-1015307.0099999998</v>
      </c>
      <c r="N23" s="9">
        <f t="shared" si="6"/>
        <v>-306297.93999999762</v>
      </c>
      <c r="O23" s="9">
        <f t="shared" si="6"/>
        <v>2025815.0200000033</v>
      </c>
      <c r="P23" s="32"/>
      <c r="Q23" s="9"/>
      <c r="R23" s="9"/>
      <c r="S23" s="9"/>
      <c r="T23" s="9"/>
      <c r="U23" s="38"/>
      <c r="V23" s="53"/>
      <c r="W23" s="9"/>
      <c r="X23" s="16"/>
    </row>
    <row r="24" spans="1:24" x14ac:dyDescent="0.2">
      <c r="A24" s="6"/>
      <c r="B24" s="6" t="s">
        <v>12</v>
      </c>
      <c r="C24" s="8"/>
      <c r="D24" s="24">
        <f>D23/C22</f>
        <v>1.6354234637059106E-2</v>
      </c>
      <c r="E24" s="24">
        <f t="shared" ref="E24:O24" si="7">E23/D22</f>
        <v>-6.2314047247016571E-2</v>
      </c>
      <c r="F24" s="24">
        <f t="shared" si="7"/>
        <v>6.9239313339520547E-2</v>
      </c>
      <c r="G24" s="24">
        <f t="shared" si="7"/>
        <v>4.5273417051860436E-2</v>
      </c>
      <c r="H24" s="24">
        <f t="shared" si="7"/>
        <v>-1.724134171568726E-2</v>
      </c>
      <c r="I24" s="24">
        <f t="shared" si="7"/>
        <v>7.7122614075098947E-2</v>
      </c>
      <c r="J24" s="24">
        <f t="shared" si="7"/>
        <v>1.4449305067453261E-3</v>
      </c>
      <c r="K24" s="24">
        <f t="shared" si="7"/>
        <v>-6.4747448491864465E-2</v>
      </c>
      <c r="L24" s="24">
        <f t="shared" si="7"/>
        <v>2.2473330345437047E-2</v>
      </c>
      <c r="M24" s="24">
        <f t="shared" si="7"/>
        <v>-6.9088701199946562E-2</v>
      </c>
      <c r="N24" s="24">
        <f t="shared" si="7"/>
        <v>-2.2389552746597475E-2</v>
      </c>
      <c r="O24" s="24">
        <f t="shared" si="7"/>
        <v>0.15147302374539054</v>
      </c>
      <c r="P24" s="34"/>
      <c r="Q24" s="42"/>
      <c r="R24" s="42"/>
      <c r="S24" s="42"/>
      <c r="T24" s="9"/>
      <c r="U24" s="38"/>
      <c r="V24" s="53"/>
      <c r="W24" s="9"/>
      <c r="X24" s="16"/>
    </row>
    <row r="25" spans="1:24" x14ac:dyDescent="0.2">
      <c r="A25" s="6"/>
      <c r="B25" s="6"/>
      <c r="C25" s="8"/>
      <c r="D25" s="8"/>
      <c r="E25" s="8"/>
      <c r="F25" s="8"/>
      <c r="G25" s="8"/>
      <c r="H25" s="8"/>
      <c r="I25" s="9"/>
      <c r="J25" s="9"/>
      <c r="K25" s="9"/>
      <c r="L25" s="9"/>
      <c r="M25" s="9"/>
      <c r="N25" s="9"/>
      <c r="O25" s="9"/>
      <c r="P25" s="32"/>
      <c r="Q25" s="9"/>
      <c r="R25" s="9"/>
      <c r="S25" s="9"/>
      <c r="T25" s="9"/>
      <c r="U25" s="38"/>
      <c r="V25" s="53"/>
      <c r="W25" s="9"/>
      <c r="X25" s="16"/>
    </row>
    <row r="26" spans="1:24" x14ac:dyDescent="0.2">
      <c r="A26" s="6"/>
      <c r="B26" s="43" t="s">
        <v>135</v>
      </c>
      <c r="C26" s="8"/>
      <c r="D26" s="8"/>
      <c r="E26" s="8"/>
      <c r="F26" s="8"/>
      <c r="G26" s="8"/>
      <c r="H26" s="8"/>
      <c r="I26" s="9"/>
      <c r="J26" s="9"/>
      <c r="K26" s="9"/>
      <c r="L26" s="9"/>
      <c r="M26" s="9"/>
      <c r="N26" s="9"/>
      <c r="O26" s="9"/>
      <c r="P26" s="32"/>
      <c r="Q26" s="9"/>
      <c r="R26" s="9"/>
      <c r="S26" s="9"/>
      <c r="T26" s="9"/>
      <c r="U26" s="38"/>
      <c r="V26" s="53"/>
      <c r="W26" s="9"/>
      <c r="X26" s="16"/>
    </row>
    <row r="27" spans="1:24" x14ac:dyDescent="0.2">
      <c r="A27" s="6" t="s">
        <v>35</v>
      </c>
      <c r="B27" s="6" t="s">
        <v>36</v>
      </c>
      <c r="C27" s="8">
        <v>33577.079999999994</v>
      </c>
      <c r="D27" s="8">
        <v>25992.970000000008</v>
      </c>
      <c r="E27" s="8">
        <v>26058.860000000015</v>
      </c>
      <c r="F27" s="8">
        <v>65952.87999999999</v>
      </c>
      <c r="G27" s="8">
        <v>32477.589999999997</v>
      </c>
      <c r="H27" s="8">
        <v>56531.37999999999</v>
      </c>
      <c r="I27" s="9">
        <v>46620.270000000004</v>
      </c>
      <c r="J27" s="9">
        <v>42911.32</v>
      </c>
      <c r="K27" s="9">
        <v>16987.47</v>
      </c>
      <c r="L27" s="9">
        <v>33864.78</v>
      </c>
      <c r="M27" s="9">
        <v>6877.4500000000007</v>
      </c>
      <c r="N27" s="72">
        <v>27172.78</v>
      </c>
      <c r="O27" s="72">
        <v>49650.740000000005</v>
      </c>
      <c r="P27" s="32"/>
      <c r="Q27" s="9">
        <v>40000</v>
      </c>
      <c r="R27" s="9">
        <v>0</v>
      </c>
      <c r="S27" s="9">
        <f>Q27+R27</f>
        <v>40000</v>
      </c>
      <c r="T27" s="9">
        <f>S27-O27</f>
        <v>-9650.7400000000052</v>
      </c>
      <c r="U27" s="38">
        <f>O27/S27</f>
        <v>1.2412685000000001</v>
      </c>
      <c r="V27" s="53"/>
      <c r="W27" s="106">
        <v>50000</v>
      </c>
      <c r="X27" s="39">
        <f t="shared" ref="X27:X47" si="8">W27-Q27</f>
        <v>10000</v>
      </c>
    </row>
    <row r="28" spans="1:24" x14ac:dyDescent="0.2">
      <c r="A28" s="6" t="s">
        <v>37</v>
      </c>
      <c r="B28" s="6" t="s">
        <v>38</v>
      </c>
      <c r="C28" s="8">
        <v>274869.89</v>
      </c>
      <c r="D28" s="8">
        <v>262218.5</v>
      </c>
      <c r="E28" s="8">
        <v>287725.5</v>
      </c>
      <c r="F28" s="8">
        <v>333238.06000000006</v>
      </c>
      <c r="G28" s="8">
        <v>406735.57000000007</v>
      </c>
      <c r="H28" s="8">
        <v>340617.99</v>
      </c>
      <c r="I28" s="9">
        <v>364042.66000000003</v>
      </c>
      <c r="J28" s="9">
        <v>348034.45</v>
      </c>
      <c r="K28" s="9">
        <v>279549.11</v>
      </c>
      <c r="L28" s="9">
        <v>357399.41</v>
      </c>
      <c r="M28" s="9">
        <v>323882.26</v>
      </c>
      <c r="N28" s="72">
        <v>195768.83000000002</v>
      </c>
      <c r="O28" s="72">
        <v>271626.10000000003</v>
      </c>
      <c r="P28" s="32"/>
      <c r="Q28" s="9">
        <v>251902</v>
      </c>
      <c r="R28" s="9">
        <v>-5083.7</v>
      </c>
      <c r="S28" s="9">
        <f t="shared" ref="S28:S47" si="9">Q28+R28</f>
        <v>246818.3</v>
      </c>
      <c r="T28" s="9">
        <f t="shared" ref="T28:T47" si="10">S28-O28</f>
        <v>-24807.800000000047</v>
      </c>
      <c r="U28" s="38">
        <f t="shared" ref="U28:U47" si="11">O28/S28</f>
        <v>1.1005103754462293</v>
      </c>
      <c r="V28" s="53"/>
      <c r="W28" s="106">
        <v>271000</v>
      </c>
      <c r="X28" s="39">
        <f t="shared" si="8"/>
        <v>19098</v>
      </c>
    </row>
    <row r="29" spans="1:24" x14ac:dyDescent="0.2">
      <c r="A29" s="6" t="s">
        <v>39</v>
      </c>
      <c r="B29" s="6" t="s">
        <v>40</v>
      </c>
      <c r="C29" s="8">
        <v>24543.69</v>
      </c>
      <c r="D29" s="8">
        <v>1608.95</v>
      </c>
      <c r="E29" s="8">
        <v>543.83000000000004</v>
      </c>
      <c r="F29" s="8">
        <v>2889.28</v>
      </c>
      <c r="G29" s="8">
        <v>23560.71</v>
      </c>
      <c r="H29" s="8">
        <v>2067.65</v>
      </c>
      <c r="I29" s="9">
        <v>18448.060000000001</v>
      </c>
      <c r="J29" s="9">
        <v>23136.400000000001</v>
      </c>
      <c r="K29" s="9">
        <v>4472.29</v>
      </c>
      <c r="L29" s="9">
        <v>7129.51</v>
      </c>
      <c r="M29" s="9">
        <v>6188.4900000000007</v>
      </c>
      <c r="N29" s="72">
        <v>6750.7599999999993</v>
      </c>
      <c r="O29" s="72">
        <v>7634.83</v>
      </c>
      <c r="P29" s="32"/>
      <c r="Q29" s="9">
        <v>7000</v>
      </c>
      <c r="R29" s="9">
        <v>7000</v>
      </c>
      <c r="S29" s="9">
        <f t="shared" si="9"/>
        <v>14000</v>
      </c>
      <c r="T29" s="9">
        <f t="shared" si="10"/>
        <v>6365.17</v>
      </c>
      <c r="U29" s="38">
        <f t="shared" si="11"/>
        <v>0.54534499999999997</v>
      </c>
      <c r="V29" s="53"/>
      <c r="W29" s="106">
        <v>8000</v>
      </c>
      <c r="X29" s="39">
        <f t="shared" si="8"/>
        <v>1000</v>
      </c>
    </row>
    <row r="30" spans="1:24" s="16" customFormat="1" x14ac:dyDescent="0.2">
      <c r="A30" s="5" t="s">
        <v>397</v>
      </c>
      <c r="B30" s="5" t="s">
        <v>398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93096.48</v>
      </c>
      <c r="P30" s="32"/>
      <c r="Q30" s="9">
        <v>175000</v>
      </c>
      <c r="R30" s="9">
        <v>-15000</v>
      </c>
      <c r="S30" s="9">
        <f t="shared" si="9"/>
        <v>160000</v>
      </c>
      <c r="T30" s="9">
        <f t="shared" si="10"/>
        <v>66903.520000000004</v>
      </c>
      <c r="U30" s="38">
        <f t="shared" si="11"/>
        <v>0.58185299999999995</v>
      </c>
      <c r="V30" s="53"/>
      <c r="W30" s="106">
        <v>182202</v>
      </c>
      <c r="X30" s="39">
        <f t="shared" si="8"/>
        <v>7202</v>
      </c>
    </row>
    <row r="31" spans="1:24" x14ac:dyDescent="0.2">
      <c r="A31" s="6" t="s">
        <v>41</v>
      </c>
      <c r="B31" s="6" t="s">
        <v>42</v>
      </c>
      <c r="C31" s="8">
        <v>32772.449999999997</v>
      </c>
      <c r="D31" s="8">
        <v>62518.880000000005</v>
      </c>
      <c r="E31" s="8">
        <v>56571.91</v>
      </c>
      <c r="F31" s="8">
        <v>89132.58</v>
      </c>
      <c r="G31" s="8">
        <v>25196.100000000002</v>
      </c>
      <c r="H31" s="8">
        <v>38172.03</v>
      </c>
      <c r="I31" s="9">
        <v>36787.730000000003</v>
      </c>
      <c r="J31" s="9">
        <v>25751.13</v>
      </c>
      <c r="K31" s="9">
        <v>26122.16</v>
      </c>
      <c r="L31" s="9">
        <v>38958.58</v>
      </c>
      <c r="M31" s="9">
        <v>29214.959999999999</v>
      </c>
      <c r="N31" s="72">
        <v>19803.400000000001</v>
      </c>
      <c r="O31" s="72">
        <v>52070.99</v>
      </c>
      <c r="P31" s="32"/>
      <c r="Q31" s="9">
        <v>30000</v>
      </c>
      <c r="R31" s="9">
        <v>15000</v>
      </c>
      <c r="S31" s="9">
        <f t="shared" si="9"/>
        <v>45000</v>
      </c>
      <c r="T31" s="9">
        <f t="shared" si="10"/>
        <v>-7070.989999999998</v>
      </c>
      <c r="U31" s="38">
        <f t="shared" si="11"/>
        <v>1.1571331111111112</v>
      </c>
      <c r="V31" s="53"/>
      <c r="W31" s="106">
        <v>52000</v>
      </c>
      <c r="X31" s="39">
        <f t="shared" si="8"/>
        <v>22000</v>
      </c>
    </row>
    <row r="32" spans="1:24" x14ac:dyDescent="0.2">
      <c r="A32" s="6" t="s">
        <v>43</v>
      </c>
      <c r="B32" s="6" t="s">
        <v>44</v>
      </c>
      <c r="C32" s="8">
        <v>157795.32999999999</v>
      </c>
      <c r="D32" s="8">
        <v>174707.34999999998</v>
      </c>
      <c r="E32" s="8">
        <v>87321.19</v>
      </c>
      <c r="F32" s="8">
        <v>160894.19</v>
      </c>
      <c r="G32" s="8">
        <v>281214.31</v>
      </c>
      <c r="H32" s="8">
        <v>341706.58999999997</v>
      </c>
      <c r="I32" s="9">
        <v>273134.12</v>
      </c>
      <c r="J32" s="9">
        <v>251725.85</v>
      </c>
      <c r="K32" s="9">
        <v>223288.38</v>
      </c>
      <c r="L32" s="9">
        <v>317151.09999999998</v>
      </c>
      <c r="M32" s="9">
        <v>189626.14</v>
      </c>
      <c r="N32" s="72">
        <v>572394.9</v>
      </c>
      <c r="O32" s="72">
        <v>190208.03</v>
      </c>
      <c r="P32" s="32"/>
      <c r="Q32" s="9">
        <v>326000</v>
      </c>
      <c r="R32" s="9">
        <v>0</v>
      </c>
      <c r="S32" s="9">
        <f t="shared" si="9"/>
        <v>326000</v>
      </c>
      <c r="T32" s="9">
        <f t="shared" si="10"/>
        <v>135791.97</v>
      </c>
      <c r="U32" s="38">
        <f t="shared" si="11"/>
        <v>0.5834602147239264</v>
      </c>
      <c r="V32" s="53"/>
      <c r="W32" s="106">
        <v>320000</v>
      </c>
      <c r="X32" s="39">
        <f t="shared" si="8"/>
        <v>-6000</v>
      </c>
    </row>
    <row r="33" spans="1:24" x14ac:dyDescent="0.2">
      <c r="A33" s="6" t="s">
        <v>45</v>
      </c>
      <c r="B33" s="6" t="s">
        <v>46</v>
      </c>
      <c r="C33" s="8">
        <v>113793.40999999999</v>
      </c>
      <c r="D33" s="8">
        <v>151090.16</v>
      </c>
      <c r="E33" s="8">
        <v>179368.17</v>
      </c>
      <c r="F33" s="8">
        <v>296235.58</v>
      </c>
      <c r="G33" s="8">
        <v>279514.73000000004</v>
      </c>
      <c r="H33" s="8">
        <v>260887.62</v>
      </c>
      <c r="I33" s="9">
        <v>207350.35</v>
      </c>
      <c r="J33" s="9">
        <v>234311.38</v>
      </c>
      <c r="K33" s="9">
        <v>215560.09</v>
      </c>
      <c r="L33" s="9">
        <v>169635.4</v>
      </c>
      <c r="M33" s="9">
        <v>150427.51</v>
      </c>
      <c r="N33" s="72">
        <v>77602.640000000014</v>
      </c>
      <c r="O33" s="72">
        <v>206162.22999999998</v>
      </c>
      <c r="P33" s="32"/>
      <c r="Q33" s="9">
        <v>254000</v>
      </c>
      <c r="R33" s="9">
        <v>0</v>
      </c>
      <c r="S33" s="9">
        <f t="shared" si="9"/>
        <v>254000</v>
      </c>
      <c r="T33" s="9">
        <f t="shared" si="10"/>
        <v>47837.770000000019</v>
      </c>
      <c r="U33" s="38">
        <f t="shared" si="11"/>
        <v>0.81166232283464557</v>
      </c>
      <c r="V33" s="53"/>
      <c r="W33" s="106">
        <v>220000</v>
      </c>
      <c r="X33" s="39">
        <f t="shared" si="8"/>
        <v>-34000</v>
      </c>
    </row>
    <row r="34" spans="1:24" x14ac:dyDescent="0.2">
      <c r="A34" s="6" t="s">
        <v>47</v>
      </c>
      <c r="B34" s="6" t="s">
        <v>48</v>
      </c>
      <c r="C34" s="8">
        <v>0</v>
      </c>
      <c r="D34" s="8">
        <v>0</v>
      </c>
      <c r="E34" s="8">
        <v>0</v>
      </c>
      <c r="F34" s="8">
        <v>-1708.21</v>
      </c>
      <c r="G34" s="8">
        <v>41.96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73">
        <v>0</v>
      </c>
      <c r="O34" s="73">
        <v>0</v>
      </c>
      <c r="P34" s="32"/>
      <c r="Q34" s="9">
        <v>0</v>
      </c>
      <c r="R34" s="9">
        <v>0</v>
      </c>
      <c r="S34" s="9">
        <f t="shared" si="9"/>
        <v>0</v>
      </c>
      <c r="T34" s="9">
        <f t="shared" si="10"/>
        <v>0</v>
      </c>
      <c r="U34" s="38" t="e">
        <f t="shared" si="11"/>
        <v>#DIV/0!</v>
      </c>
      <c r="V34" s="53"/>
      <c r="W34" s="106">
        <v>0</v>
      </c>
      <c r="X34" s="39">
        <f t="shared" si="8"/>
        <v>0</v>
      </c>
    </row>
    <row r="35" spans="1:24" x14ac:dyDescent="0.2">
      <c r="A35" s="6" t="s">
        <v>49</v>
      </c>
      <c r="B35" s="6" t="s">
        <v>50</v>
      </c>
      <c r="C35" s="8">
        <v>62582.55</v>
      </c>
      <c r="D35" s="8">
        <v>86499.790000000008</v>
      </c>
      <c r="E35" s="8">
        <v>67107.91</v>
      </c>
      <c r="F35" s="8">
        <v>101441.52</v>
      </c>
      <c r="G35" s="8">
        <v>79167.67</v>
      </c>
      <c r="H35" s="8">
        <v>136220.35</v>
      </c>
      <c r="I35" s="9">
        <v>117078.37</v>
      </c>
      <c r="J35" s="9">
        <v>152399.66</v>
      </c>
      <c r="K35" s="9">
        <v>204033.3</v>
      </c>
      <c r="L35" s="9">
        <v>230885.58</v>
      </c>
      <c r="M35" s="9">
        <v>87414.69</v>
      </c>
      <c r="N35" s="72">
        <v>73643.790000000008</v>
      </c>
      <c r="O35" s="72">
        <v>134323.22</v>
      </c>
      <c r="P35" s="32"/>
      <c r="Q35" s="9">
        <v>200000</v>
      </c>
      <c r="R35" s="9">
        <v>-55000</v>
      </c>
      <c r="S35" s="9">
        <f t="shared" si="9"/>
        <v>145000</v>
      </c>
      <c r="T35" s="9">
        <f t="shared" si="10"/>
        <v>10676.779999999999</v>
      </c>
      <c r="U35" s="38">
        <f t="shared" si="11"/>
        <v>0.92636703448275859</v>
      </c>
      <c r="V35" s="53"/>
      <c r="W35" s="106">
        <v>200000</v>
      </c>
      <c r="X35" s="39">
        <f t="shared" si="8"/>
        <v>0</v>
      </c>
    </row>
    <row r="36" spans="1:24" x14ac:dyDescent="0.2">
      <c r="A36" s="6" t="s">
        <v>51</v>
      </c>
      <c r="B36" s="6" t="s">
        <v>52</v>
      </c>
      <c r="C36" s="8">
        <v>14032.5</v>
      </c>
      <c r="D36" s="8">
        <v>43839.73</v>
      </c>
      <c r="E36" s="8">
        <v>22735.5</v>
      </c>
      <c r="F36" s="8">
        <v>58656.29</v>
      </c>
      <c r="G36" s="8">
        <v>40839.29</v>
      </c>
      <c r="H36" s="8">
        <v>31660.190000000002</v>
      </c>
      <c r="I36" s="9">
        <v>26477.7</v>
      </c>
      <c r="J36" s="9">
        <v>21929.09</v>
      </c>
      <c r="K36" s="9">
        <v>13732.51</v>
      </c>
      <c r="L36" s="9">
        <v>25578.01</v>
      </c>
      <c r="M36" s="9">
        <v>13317.26</v>
      </c>
      <c r="N36" s="72">
        <v>11676.1</v>
      </c>
      <c r="O36" s="72">
        <v>21907.24</v>
      </c>
      <c r="P36" s="32"/>
      <c r="Q36" s="9">
        <v>19000</v>
      </c>
      <c r="R36" s="9">
        <v>0</v>
      </c>
      <c r="S36" s="9">
        <f t="shared" si="9"/>
        <v>19000</v>
      </c>
      <c r="T36" s="9">
        <f t="shared" si="10"/>
        <v>-2907.2400000000016</v>
      </c>
      <c r="U36" s="38">
        <f t="shared" si="11"/>
        <v>1.1530126315789475</v>
      </c>
      <c r="V36" s="53"/>
      <c r="W36" s="106">
        <v>22500</v>
      </c>
      <c r="X36" s="39">
        <f t="shared" si="8"/>
        <v>3500</v>
      </c>
    </row>
    <row r="37" spans="1:24" x14ac:dyDescent="0.2">
      <c r="A37" s="6" t="s">
        <v>53</v>
      </c>
      <c r="B37" s="6" t="s">
        <v>54</v>
      </c>
      <c r="C37" s="8">
        <v>63636.58</v>
      </c>
      <c r="D37" s="8">
        <v>75741.460000000006</v>
      </c>
      <c r="E37" s="8">
        <v>80456.329999999987</v>
      </c>
      <c r="F37" s="8">
        <v>134137.47</v>
      </c>
      <c r="G37" s="8">
        <v>135287.62</v>
      </c>
      <c r="H37" s="8">
        <v>136369.16999999998</v>
      </c>
      <c r="I37" s="9">
        <v>138000.66999999998</v>
      </c>
      <c r="J37" s="9">
        <v>103274.18</v>
      </c>
      <c r="K37" s="9">
        <v>85237.88</v>
      </c>
      <c r="L37" s="9">
        <v>129024.05</v>
      </c>
      <c r="M37" s="9">
        <v>79118.34</v>
      </c>
      <c r="N37" s="72">
        <v>66941.430000000008</v>
      </c>
      <c r="O37" s="72">
        <v>110054.66</v>
      </c>
      <c r="P37" s="32"/>
      <c r="Q37" s="9">
        <v>101000</v>
      </c>
      <c r="R37" s="9">
        <v>0</v>
      </c>
      <c r="S37" s="9">
        <f t="shared" si="9"/>
        <v>101000</v>
      </c>
      <c r="T37" s="9">
        <f t="shared" si="10"/>
        <v>-9054.6600000000035</v>
      </c>
      <c r="U37" s="38">
        <f t="shared" si="11"/>
        <v>1.089650099009901</v>
      </c>
      <c r="V37" s="53"/>
      <c r="W37" s="106">
        <v>115000</v>
      </c>
      <c r="X37" s="39">
        <f t="shared" si="8"/>
        <v>14000</v>
      </c>
    </row>
    <row r="38" spans="1:24" x14ac:dyDescent="0.2">
      <c r="A38" s="6" t="s">
        <v>55</v>
      </c>
      <c r="B38" s="6" t="s">
        <v>56</v>
      </c>
      <c r="C38" s="8">
        <v>42074.91</v>
      </c>
      <c r="D38" s="8">
        <v>55976.06</v>
      </c>
      <c r="E38" s="8">
        <v>47815.390000000007</v>
      </c>
      <c r="F38" s="8">
        <v>52410.69</v>
      </c>
      <c r="G38" s="8">
        <v>59189.41</v>
      </c>
      <c r="H38" s="8">
        <v>140458.79</v>
      </c>
      <c r="I38" s="9">
        <v>167124.51999999999</v>
      </c>
      <c r="J38" s="9">
        <v>49435.27</v>
      </c>
      <c r="K38" s="9">
        <v>48467.3</v>
      </c>
      <c r="L38" s="9">
        <v>70503.06</v>
      </c>
      <c r="M38" s="9">
        <v>40043.729999999996</v>
      </c>
      <c r="N38" s="72">
        <v>37390.33</v>
      </c>
      <c r="O38" s="72">
        <v>41925.46</v>
      </c>
      <c r="P38" s="32"/>
      <c r="Q38" s="9">
        <v>81000</v>
      </c>
      <c r="R38" s="9">
        <v>0</v>
      </c>
      <c r="S38" s="9">
        <f t="shared" si="9"/>
        <v>81000</v>
      </c>
      <c r="T38" s="9">
        <f t="shared" si="10"/>
        <v>39074.54</v>
      </c>
      <c r="U38" s="38">
        <f t="shared" si="11"/>
        <v>0.51759827160493821</v>
      </c>
      <c r="V38" s="53"/>
      <c r="W38" s="106">
        <v>43000</v>
      </c>
      <c r="X38" s="39">
        <f t="shared" si="8"/>
        <v>-38000</v>
      </c>
    </row>
    <row r="39" spans="1:24" x14ac:dyDescent="0.2">
      <c r="A39" s="6" t="s">
        <v>57</v>
      </c>
      <c r="B39" s="6" t="s">
        <v>138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32"/>
      <c r="Q39" s="9">
        <v>0</v>
      </c>
      <c r="R39" s="9">
        <v>0</v>
      </c>
      <c r="S39" s="9">
        <f t="shared" si="9"/>
        <v>0</v>
      </c>
      <c r="T39" s="9">
        <f t="shared" si="10"/>
        <v>0</v>
      </c>
      <c r="U39" s="38" t="e">
        <f t="shared" si="11"/>
        <v>#DIV/0!</v>
      </c>
      <c r="V39" s="53"/>
      <c r="W39" s="106">
        <v>0</v>
      </c>
      <c r="X39" s="39">
        <f t="shared" si="8"/>
        <v>0</v>
      </c>
    </row>
    <row r="40" spans="1:24" x14ac:dyDescent="0.2">
      <c r="A40" s="6" t="s">
        <v>58</v>
      </c>
      <c r="B40" s="6" t="s">
        <v>59</v>
      </c>
      <c r="C40" s="8">
        <v>6245.9600000000009</v>
      </c>
      <c r="D40" s="8">
        <v>13100.800000000001</v>
      </c>
      <c r="E40" s="8">
        <v>2239.5700000000002</v>
      </c>
      <c r="F40" s="8">
        <v>23668.67</v>
      </c>
      <c r="G40" s="8">
        <v>9593.76</v>
      </c>
      <c r="H40" s="8">
        <v>8695.27</v>
      </c>
      <c r="I40" s="9">
        <v>10946.53</v>
      </c>
      <c r="J40" s="9">
        <v>14500.46</v>
      </c>
      <c r="K40" s="9">
        <v>15072.73</v>
      </c>
      <c r="L40" s="9">
        <v>21256.71</v>
      </c>
      <c r="M40" s="9">
        <v>10805.54</v>
      </c>
      <c r="N40" s="72">
        <v>669.09</v>
      </c>
      <c r="O40" s="72">
        <v>4522.2300000000005</v>
      </c>
      <c r="P40" s="32"/>
      <c r="Q40" s="9">
        <v>12300</v>
      </c>
      <c r="R40" s="9">
        <v>0</v>
      </c>
      <c r="S40" s="9">
        <f t="shared" si="9"/>
        <v>12300</v>
      </c>
      <c r="T40" s="9">
        <f t="shared" si="10"/>
        <v>7777.7699999999995</v>
      </c>
      <c r="U40" s="38">
        <f t="shared" si="11"/>
        <v>0.36766097560975614</v>
      </c>
      <c r="V40" s="53"/>
      <c r="W40" s="106">
        <v>9000</v>
      </c>
      <c r="X40" s="39">
        <f t="shared" si="8"/>
        <v>-3300</v>
      </c>
    </row>
    <row r="41" spans="1:24" x14ac:dyDescent="0.2">
      <c r="A41" s="6" t="s">
        <v>60</v>
      </c>
      <c r="B41" s="6" t="s">
        <v>61</v>
      </c>
      <c r="C41" s="8">
        <v>21523.02</v>
      </c>
      <c r="D41" s="8">
        <v>85415.58</v>
      </c>
      <c r="E41" s="8">
        <v>21140.67</v>
      </c>
      <c r="F41" s="8">
        <v>45948.619999999995</v>
      </c>
      <c r="G41" s="8">
        <v>33231.97</v>
      </c>
      <c r="H41" s="8">
        <v>24775.559999999998</v>
      </c>
      <c r="I41" s="9">
        <v>34797.839999999997</v>
      </c>
      <c r="J41" s="9">
        <v>12889.42</v>
      </c>
      <c r="K41" s="9">
        <v>13639.11</v>
      </c>
      <c r="L41" s="9">
        <v>38663.160000000003</v>
      </c>
      <c r="M41" s="9">
        <v>43419.850000000006</v>
      </c>
      <c r="N41" s="72">
        <v>43189.05</v>
      </c>
      <c r="O41" s="72">
        <v>14014.500000000002</v>
      </c>
      <c r="P41" s="32"/>
      <c r="Q41" s="9">
        <v>64500</v>
      </c>
      <c r="R41" s="9">
        <v>0</v>
      </c>
      <c r="S41" s="9">
        <f t="shared" si="9"/>
        <v>64500</v>
      </c>
      <c r="T41" s="9">
        <f t="shared" si="10"/>
        <v>50485.5</v>
      </c>
      <c r="U41" s="38">
        <f t="shared" si="11"/>
        <v>0.21727906976744188</v>
      </c>
      <c r="V41" s="53"/>
      <c r="W41" s="106">
        <v>58000</v>
      </c>
      <c r="X41" s="39">
        <f t="shared" si="8"/>
        <v>-6500</v>
      </c>
    </row>
    <row r="42" spans="1:24" x14ac:dyDescent="0.2">
      <c r="A42" s="6" t="s">
        <v>62</v>
      </c>
      <c r="B42" s="6" t="s">
        <v>63</v>
      </c>
      <c r="C42" s="8">
        <v>14876.33</v>
      </c>
      <c r="D42" s="8">
        <v>27387</v>
      </c>
      <c r="E42" s="8">
        <v>25394.730000000003</v>
      </c>
      <c r="F42" s="8">
        <v>34283.449999999997</v>
      </c>
      <c r="G42" s="8">
        <v>34089.74</v>
      </c>
      <c r="H42" s="8">
        <v>59586.530000000006</v>
      </c>
      <c r="I42" s="9">
        <v>58605.770000000004</v>
      </c>
      <c r="J42" s="9">
        <v>25956.59</v>
      </c>
      <c r="K42" s="9">
        <v>9911.59</v>
      </c>
      <c r="L42" s="9">
        <v>25135.72</v>
      </c>
      <c r="M42" s="9">
        <v>7505.83</v>
      </c>
      <c r="N42" s="72">
        <v>1584.3400000000001</v>
      </c>
      <c r="O42" s="72">
        <v>3491.7400000000002</v>
      </c>
      <c r="P42" s="32"/>
      <c r="Q42" s="9">
        <v>22000</v>
      </c>
      <c r="R42" s="9">
        <v>0</v>
      </c>
      <c r="S42" s="9">
        <f t="shared" si="9"/>
        <v>22000</v>
      </c>
      <c r="T42" s="9">
        <f t="shared" si="10"/>
        <v>18508.259999999998</v>
      </c>
      <c r="U42" s="38">
        <f t="shared" si="11"/>
        <v>0.15871545454545455</v>
      </c>
      <c r="V42" s="53"/>
      <c r="W42" s="106">
        <v>7000</v>
      </c>
      <c r="X42" s="39">
        <f t="shared" si="8"/>
        <v>-15000</v>
      </c>
    </row>
    <row r="43" spans="1:24" x14ac:dyDescent="0.2">
      <c r="A43" s="6" t="s">
        <v>64</v>
      </c>
      <c r="B43" s="6" t="s">
        <v>65</v>
      </c>
      <c r="C43" s="8">
        <v>3293.73</v>
      </c>
      <c r="D43" s="8">
        <v>2544.44</v>
      </c>
      <c r="E43" s="8">
        <v>2778.98</v>
      </c>
      <c r="F43" s="8">
        <v>7136.34</v>
      </c>
      <c r="G43" s="8">
        <v>0</v>
      </c>
      <c r="H43" s="8">
        <v>0</v>
      </c>
      <c r="I43" s="9">
        <v>14825</v>
      </c>
      <c r="J43" s="9">
        <v>0</v>
      </c>
      <c r="K43" s="9">
        <v>0</v>
      </c>
      <c r="L43" s="9">
        <v>0</v>
      </c>
      <c r="M43" s="9">
        <v>0</v>
      </c>
      <c r="N43" s="73">
        <v>0</v>
      </c>
      <c r="O43" s="73">
        <v>0</v>
      </c>
      <c r="P43" s="32"/>
      <c r="Q43" s="9">
        <v>0</v>
      </c>
      <c r="R43" s="9">
        <v>0</v>
      </c>
      <c r="S43" s="9">
        <f t="shared" si="9"/>
        <v>0</v>
      </c>
      <c r="T43" s="9">
        <f t="shared" si="10"/>
        <v>0</v>
      </c>
      <c r="U43" s="38" t="e">
        <f t="shared" si="11"/>
        <v>#DIV/0!</v>
      </c>
      <c r="V43" s="53"/>
      <c r="W43" s="106">
        <v>0</v>
      </c>
      <c r="X43" s="39">
        <f t="shared" si="8"/>
        <v>0</v>
      </c>
    </row>
    <row r="44" spans="1:24" x14ac:dyDescent="0.2">
      <c r="A44" s="6" t="s">
        <v>66</v>
      </c>
      <c r="B44" s="6" t="s">
        <v>67</v>
      </c>
      <c r="C44" s="8">
        <v>479495.06000000006</v>
      </c>
      <c r="D44" s="8">
        <v>395464.53999999992</v>
      </c>
      <c r="E44" s="8">
        <v>420487.06</v>
      </c>
      <c r="F44" s="8">
        <v>453249.61000000004</v>
      </c>
      <c r="G44" s="8">
        <v>538247.08000000007</v>
      </c>
      <c r="H44" s="8">
        <v>498854.23999999993</v>
      </c>
      <c r="I44" s="9">
        <v>366213.37000000005</v>
      </c>
      <c r="J44" s="9">
        <v>377976.45</v>
      </c>
      <c r="K44" s="9">
        <v>196640.71</v>
      </c>
      <c r="L44" s="9">
        <v>216138.72</v>
      </c>
      <c r="M44" s="9">
        <v>214425.84</v>
      </c>
      <c r="N44" s="72">
        <v>192076.71</v>
      </c>
      <c r="O44" s="72">
        <v>295887.58</v>
      </c>
      <c r="P44" s="32"/>
      <c r="Q44" s="9">
        <v>261000</v>
      </c>
      <c r="R44" s="9">
        <v>-2000</v>
      </c>
      <c r="S44" s="9">
        <f t="shared" si="9"/>
        <v>259000</v>
      </c>
      <c r="T44" s="9">
        <f t="shared" si="10"/>
        <v>-36887.580000000016</v>
      </c>
      <c r="U44" s="38">
        <f t="shared" si="11"/>
        <v>1.1424230888030888</v>
      </c>
      <c r="V44" s="53"/>
      <c r="W44" s="106">
        <v>295000</v>
      </c>
      <c r="X44" s="39">
        <f t="shared" si="8"/>
        <v>34000</v>
      </c>
    </row>
    <row r="45" spans="1:24" x14ac:dyDescent="0.2">
      <c r="A45" s="6" t="s">
        <v>68</v>
      </c>
      <c r="B45" s="6" t="s">
        <v>69</v>
      </c>
      <c r="C45" s="8">
        <v>140564.85</v>
      </c>
      <c r="D45" s="8">
        <v>187088.16</v>
      </c>
      <c r="E45" s="8">
        <v>120360.52</v>
      </c>
      <c r="F45" s="8">
        <v>84600.38</v>
      </c>
      <c r="G45" s="8">
        <v>110348.2</v>
      </c>
      <c r="H45" s="8">
        <v>150845.71</v>
      </c>
      <c r="I45" s="9">
        <v>118661.29999999999</v>
      </c>
      <c r="J45" s="9">
        <v>69675.039999999994</v>
      </c>
      <c r="K45" s="9">
        <v>83790.16</v>
      </c>
      <c r="L45" s="9">
        <v>162083.68</v>
      </c>
      <c r="M45" s="9">
        <v>132336.39000000001</v>
      </c>
      <c r="N45" s="72">
        <v>74143.239999999991</v>
      </c>
      <c r="O45" s="72">
        <v>129087.46</v>
      </c>
      <c r="P45" s="32"/>
      <c r="Q45" s="9">
        <v>80000</v>
      </c>
      <c r="R45" s="9">
        <v>55000</v>
      </c>
      <c r="S45" s="9">
        <f t="shared" si="9"/>
        <v>135000</v>
      </c>
      <c r="T45" s="9">
        <f t="shared" si="10"/>
        <v>5912.5399999999936</v>
      </c>
      <c r="U45" s="38">
        <f t="shared" si="11"/>
        <v>0.9562034074074075</v>
      </c>
      <c r="V45" s="53"/>
      <c r="W45" s="106">
        <v>130000</v>
      </c>
      <c r="X45" s="39">
        <f t="shared" si="8"/>
        <v>50000</v>
      </c>
    </row>
    <row r="46" spans="1:24" x14ac:dyDescent="0.2">
      <c r="A46" s="6" t="s">
        <v>72</v>
      </c>
      <c r="B46" s="6" t="s">
        <v>73</v>
      </c>
      <c r="C46" s="8">
        <v>121964.73000000001</v>
      </c>
      <c r="D46" s="8">
        <v>47071.549999999996</v>
      </c>
      <c r="E46" s="8">
        <v>81723.209999999992</v>
      </c>
      <c r="F46" s="8">
        <v>11042.54</v>
      </c>
      <c r="G46" s="8">
        <v>72765.88</v>
      </c>
      <c r="H46" s="8">
        <v>60941.8</v>
      </c>
      <c r="I46" s="9">
        <v>74842.97</v>
      </c>
      <c r="J46" s="9">
        <v>68878.87</v>
      </c>
      <c r="K46" s="9">
        <v>65001.41</v>
      </c>
      <c r="L46" s="9">
        <v>103371.84</v>
      </c>
      <c r="M46" s="9">
        <v>94520.81</v>
      </c>
      <c r="N46" s="72">
        <v>55535.23</v>
      </c>
      <c r="O46" s="72">
        <v>63705.83</v>
      </c>
      <c r="P46" s="32"/>
      <c r="Q46" s="9">
        <v>100000</v>
      </c>
      <c r="R46" s="9">
        <v>0</v>
      </c>
      <c r="S46" s="9">
        <f t="shared" si="9"/>
        <v>100000</v>
      </c>
      <c r="T46" s="9">
        <f t="shared" si="10"/>
        <v>36294.17</v>
      </c>
      <c r="U46" s="38">
        <f t="shared" si="11"/>
        <v>0.63705829999999997</v>
      </c>
      <c r="V46" s="53"/>
      <c r="W46" s="106">
        <v>65000</v>
      </c>
      <c r="X46" s="39">
        <f t="shared" si="8"/>
        <v>-35000</v>
      </c>
    </row>
    <row r="47" spans="1:24" x14ac:dyDescent="0.2">
      <c r="A47" s="2" t="s">
        <v>299</v>
      </c>
      <c r="B47" s="2" t="s">
        <v>300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9">
        <v>62173.11</v>
      </c>
      <c r="N47" s="72">
        <v>53857.85</v>
      </c>
      <c r="O47" s="72">
        <v>55290.270000000004</v>
      </c>
      <c r="P47" s="32"/>
      <c r="Q47" s="9">
        <v>75000</v>
      </c>
      <c r="R47" s="9">
        <v>0</v>
      </c>
      <c r="S47" s="9">
        <f t="shared" si="9"/>
        <v>75000</v>
      </c>
      <c r="T47" s="9">
        <f t="shared" si="10"/>
        <v>19709.729999999996</v>
      </c>
      <c r="U47" s="38">
        <f t="shared" si="11"/>
        <v>0.73720360000000007</v>
      </c>
      <c r="V47" s="53"/>
      <c r="W47" s="106">
        <v>75000</v>
      </c>
      <c r="X47" s="39">
        <f t="shared" si="8"/>
        <v>0</v>
      </c>
    </row>
    <row r="48" spans="1:24" ht="13.5" thickBot="1" x14ac:dyDescent="0.25">
      <c r="A48" s="6"/>
      <c r="B48" s="22" t="s">
        <v>14</v>
      </c>
      <c r="C48" s="23">
        <f t="shared" ref="C48:N48" si="12">SUM(C27:C47)</f>
        <v>1607642.0700000003</v>
      </c>
      <c r="D48" s="23">
        <f t="shared" si="12"/>
        <v>1698265.92</v>
      </c>
      <c r="E48" s="23">
        <f t="shared" si="12"/>
        <v>1529829.3299999998</v>
      </c>
      <c r="F48" s="23">
        <f t="shared" si="12"/>
        <v>1953209.9400000004</v>
      </c>
      <c r="G48" s="23">
        <f t="shared" si="12"/>
        <v>2161501.59</v>
      </c>
      <c r="H48" s="23">
        <f t="shared" si="12"/>
        <v>2288390.87</v>
      </c>
      <c r="I48" s="23">
        <f t="shared" si="12"/>
        <v>2073957.2300000002</v>
      </c>
      <c r="J48" s="23">
        <f t="shared" si="12"/>
        <v>1822785.56</v>
      </c>
      <c r="K48" s="23">
        <f t="shared" si="12"/>
        <v>1501506.2</v>
      </c>
      <c r="L48" s="23">
        <f t="shared" si="12"/>
        <v>1946779.3099999998</v>
      </c>
      <c r="M48" s="40">
        <f t="shared" si="12"/>
        <v>1491298.2</v>
      </c>
      <c r="N48" s="40">
        <f t="shared" si="12"/>
        <v>1510200.4700000004</v>
      </c>
      <c r="O48" s="40">
        <f t="shared" ref="O48" si="13">SUM(O27:O47)</f>
        <v>1744659.59</v>
      </c>
      <c r="P48" s="33"/>
      <c r="Q48" s="40">
        <f>SUM(Q27:Q47)</f>
        <v>2099702</v>
      </c>
      <c r="R48" s="40">
        <f>SUM(R27:R47)</f>
        <v>-83.69999999999709</v>
      </c>
      <c r="S48" s="40">
        <f>SUM(S27:S47)</f>
        <v>2099618.2999999998</v>
      </c>
      <c r="T48" s="40">
        <f>S48-O48</f>
        <v>354958.70999999973</v>
      </c>
      <c r="U48" s="41">
        <f>O48/S48</f>
        <v>0.83094131442843699</v>
      </c>
      <c r="V48" s="54"/>
      <c r="W48" s="44">
        <f>SUM(W27:W47)</f>
        <v>2122702</v>
      </c>
      <c r="X48" s="44">
        <f>SUM(X27:X47)</f>
        <v>23000</v>
      </c>
    </row>
    <row r="49" spans="1:24" ht="13.5" thickTop="1" x14ac:dyDescent="0.2">
      <c r="A49" s="6"/>
      <c r="B49" s="6" t="s">
        <v>13</v>
      </c>
      <c r="C49" s="45"/>
      <c r="D49" s="9">
        <f>D48-C48</f>
        <v>90623.849999999627</v>
      </c>
      <c r="E49" s="9">
        <f t="shared" ref="E49:L49" si="14">E48-D48</f>
        <v>-168436.59000000008</v>
      </c>
      <c r="F49" s="9">
        <f t="shared" si="14"/>
        <v>423380.61000000057</v>
      </c>
      <c r="G49" s="9">
        <f t="shared" si="14"/>
        <v>208291.64999999944</v>
      </c>
      <c r="H49" s="9">
        <f t="shared" si="14"/>
        <v>126889.28000000026</v>
      </c>
      <c r="I49" s="9">
        <f t="shared" si="14"/>
        <v>-214433.6399999999</v>
      </c>
      <c r="J49" s="9">
        <f t="shared" si="14"/>
        <v>-251171.67000000016</v>
      </c>
      <c r="K49" s="9">
        <f t="shared" si="14"/>
        <v>-321279.3600000001</v>
      </c>
      <c r="L49" s="9">
        <f t="shared" si="14"/>
        <v>445273.10999999987</v>
      </c>
      <c r="M49" s="9">
        <f t="shared" ref="M49:O49" si="15">M48-L48</f>
        <v>-455481.10999999987</v>
      </c>
      <c r="N49" s="9">
        <f t="shared" si="15"/>
        <v>18902.270000000484</v>
      </c>
      <c r="O49" s="9">
        <f t="shared" si="15"/>
        <v>234459.11999999965</v>
      </c>
      <c r="P49" s="32">
        <f t="shared" ref="P49" si="16">P48-M48</f>
        <v>-1491298.2</v>
      </c>
      <c r="Q49" s="9"/>
      <c r="R49" s="9"/>
      <c r="S49" s="9"/>
      <c r="T49" s="46"/>
      <c r="U49" s="47"/>
      <c r="V49" s="55"/>
      <c r="W49" s="48"/>
      <c r="X49" s="48"/>
    </row>
    <row r="50" spans="1:24" x14ac:dyDescent="0.2">
      <c r="A50" s="6"/>
      <c r="B50" s="6" t="s">
        <v>12</v>
      </c>
      <c r="C50" s="45"/>
      <c r="D50" s="24">
        <f>D49/C48</f>
        <v>5.6370663402706057E-2</v>
      </c>
      <c r="E50" s="24">
        <f t="shared" ref="E50:L50" si="17">E49/D48</f>
        <v>-9.9181516873399947E-2</v>
      </c>
      <c r="F50" s="24">
        <f t="shared" si="17"/>
        <v>0.27675022415735789</v>
      </c>
      <c r="G50" s="24">
        <f t="shared" si="17"/>
        <v>0.10664068707330017</v>
      </c>
      <c r="H50" s="24">
        <f t="shared" si="17"/>
        <v>5.8704226999897913E-2</v>
      </c>
      <c r="I50" s="24">
        <f t="shared" si="17"/>
        <v>-9.3704988431456152E-2</v>
      </c>
      <c r="J50" s="24">
        <f t="shared" si="17"/>
        <v>-0.12110744926017598</v>
      </c>
      <c r="K50" s="24">
        <f t="shared" si="17"/>
        <v>-0.17625735415634963</v>
      </c>
      <c r="L50" s="24">
        <f t="shared" si="17"/>
        <v>0.29655096329272557</v>
      </c>
      <c r="M50" s="24">
        <f t="shared" ref="M50:O50" si="18">M49/L48</f>
        <v>-0.23396648385378613</v>
      </c>
      <c r="N50" s="24">
        <f t="shared" si="18"/>
        <v>1.2675043797411198E-2</v>
      </c>
      <c r="O50" s="24">
        <f t="shared" si="18"/>
        <v>0.15525032911690168</v>
      </c>
      <c r="P50" s="34">
        <f t="shared" ref="P50" si="19">P49/M48</f>
        <v>-1</v>
      </c>
      <c r="Q50" s="42"/>
      <c r="R50" s="42"/>
      <c r="S50" s="42"/>
      <c r="T50" s="46"/>
      <c r="U50" s="47"/>
      <c r="V50" s="55"/>
      <c r="W50" s="48"/>
      <c r="X50" s="48"/>
    </row>
    <row r="51" spans="1:24" x14ac:dyDescent="0.2">
      <c r="A51" s="6"/>
      <c r="B51" s="6"/>
      <c r="C51" s="45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34"/>
      <c r="Q51" s="42"/>
      <c r="R51" s="42"/>
      <c r="S51" s="42"/>
      <c r="T51" s="46"/>
      <c r="U51" s="47"/>
      <c r="V51" s="55"/>
      <c r="W51" s="48"/>
      <c r="X51" s="48"/>
    </row>
    <row r="52" spans="1:24" x14ac:dyDescent="0.2">
      <c r="A52" s="6"/>
      <c r="B52" s="107" t="s">
        <v>415</v>
      </c>
      <c r="C52" s="8"/>
      <c r="D52" s="8"/>
      <c r="E52" s="8"/>
      <c r="F52" s="8"/>
      <c r="G52" s="8"/>
      <c r="H52" s="8"/>
      <c r="I52" s="9"/>
      <c r="J52" s="9"/>
      <c r="K52" s="9"/>
      <c r="L52" s="9"/>
      <c r="M52" s="9"/>
      <c r="N52" s="9"/>
      <c r="O52" s="9"/>
      <c r="P52" s="32"/>
      <c r="Q52" s="9"/>
      <c r="R52" s="9"/>
      <c r="S52" s="9"/>
      <c r="T52" s="9"/>
      <c r="U52" s="38"/>
      <c r="V52" s="53"/>
      <c r="W52" s="9"/>
      <c r="X52" s="16"/>
    </row>
    <row r="53" spans="1:24" x14ac:dyDescent="0.2">
      <c r="A53" s="108" t="s">
        <v>391</v>
      </c>
      <c r="B53" s="109" t="s">
        <v>393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276460.5</v>
      </c>
      <c r="P53" s="32"/>
      <c r="Q53" s="8">
        <v>275000</v>
      </c>
      <c r="R53" s="8">
        <v>0</v>
      </c>
      <c r="S53" s="9">
        <f t="shared" ref="S53" si="20">Q53+R53</f>
        <v>275000</v>
      </c>
      <c r="T53" s="9">
        <f>S53-O53</f>
        <v>-1460.5</v>
      </c>
      <c r="U53" s="38">
        <f>O53/S53</f>
        <v>1.0053109090909091</v>
      </c>
      <c r="V53" s="53"/>
      <c r="W53" s="106">
        <v>275000</v>
      </c>
      <c r="X53" s="39">
        <f t="shared" ref="X53:X56" si="21">W53-Q53</f>
        <v>0</v>
      </c>
    </row>
    <row r="54" spans="1:24" x14ac:dyDescent="0.2">
      <c r="A54" s="108" t="s">
        <v>367</v>
      </c>
      <c r="B54" s="109" t="s">
        <v>394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89697.609999999986</v>
      </c>
      <c r="P54" s="32"/>
      <c r="Q54" s="8">
        <v>115990</v>
      </c>
      <c r="R54" s="8">
        <v>0</v>
      </c>
      <c r="S54" s="9">
        <f t="shared" ref="S54:S57" si="22">Q54+R54</f>
        <v>115990</v>
      </c>
      <c r="T54" s="9">
        <f t="shared" ref="T54:T56" si="23">S54-O54</f>
        <v>26292.390000000014</v>
      </c>
      <c r="U54" s="38">
        <f t="shared" ref="U54:U56" si="24">O54/S54</f>
        <v>0.77332192430381919</v>
      </c>
      <c r="V54" s="53"/>
      <c r="W54" s="106">
        <v>115990</v>
      </c>
      <c r="X54" s="39">
        <f t="shared" si="21"/>
        <v>0</v>
      </c>
    </row>
    <row r="55" spans="1:24" x14ac:dyDescent="0.2">
      <c r="A55" s="108" t="s">
        <v>369</v>
      </c>
      <c r="B55" s="109" t="s">
        <v>395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389503.50000000006</v>
      </c>
      <c r="P55" s="32"/>
      <c r="Q55" s="8">
        <v>402829</v>
      </c>
      <c r="R55" s="8">
        <v>0</v>
      </c>
      <c r="S55" s="9">
        <f t="shared" si="22"/>
        <v>402829</v>
      </c>
      <c r="T55" s="9">
        <f t="shared" si="23"/>
        <v>13325.499999999942</v>
      </c>
      <c r="U55" s="38">
        <f t="shared" si="24"/>
        <v>0.96692020683714441</v>
      </c>
      <c r="V55" s="53"/>
      <c r="W55" s="106">
        <v>402829</v>
      </c>
      <c r="X55" s="39">
        <f t="shared" si="21"/>
        <v>0</v>
      </c>
    </row>
    <row r="56" spans="1:24" x14ac:dyDescent="0.2">
      <c r="A56" s="108" t="s">
        <v>392</v>
      </c>
      <c r="B56" s="109" t="s">
        <v>396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23362.709999999995</v>
      </c>
      <c r="P56" s="32"/>
      <c r="Q56" s="8">
        <v>62511</v>
      </c>
      <c r="R56" s="8">
        <v>0</v>
      </c>
      <c r="S56" s="9">
        <f t="shared" si="22"/>
        <v>62511</v>
      </c>
      <c r="T56" s="9">
        <f t="shared" si="23"/>
        <v>39148.290000000008</v>
      </c>
      <c r="U56" s="38">
        <f t="shared" si="24"/>
        <v>0.37373758218553527</v>
      </c>
      <c r="V56" s="53"/>
      <c r="W56" s="106">
        <v>62511</v>
      </c>
      <c r="X56" s="39">
        <f t="shared" si="21"/>
        <v>0</v>
      </c>
    </row>
    <row r="57" spans="1:24" ht="13.5" thickBot="1" x14ac:dyDescent="0.25">
      <c r="A57" s="6"/>
      <c r="B57" s="22" t="s">
        <v>14</v>
      </c>
      <c r="C57" s="23">
        <f t="shared" ref="C57:I57" si="25">SUM(C52:C56)</f>
        <v>0</v>
      </c>
      <c r="D57" s="23">
        <f t="shared" si="25"/>
        <v>0</v>
      </c>
      <c r="E57" s="23">
        <f t="shared" si="25"/>
        <v>0</v>
      </c>
      <c r="F57" s="23">
        <f t="shared" si="25"/>
        <v>0</v>
      </c>
      <c r="G57" s="23">
        <f t="shared" si="25"/>
        <v>0</v>
      </c>
      <c r="H57" s="23">
        <f t="shared" si="25"/>
        <v>0</v>
      </c>
      <c r="I57" s="23">
        <f t="shared" si="25"/>
        <v>0</v>
      </c>
      <c r="J57" s="23">
        <f>SUM(J52:J56)</f>
        <v>0</v>
      </c>
      <c r="K57" s="23">
        <f t="shared" ref="K57:N57" si="26">SUM(K52:K56)</f>
        <v>0</v>
      </c>
      <c r="L57" s="23">
        <f t="shared" si="26"/>
        <v>0</v>
      </c>
      <c r="M57" s="23">
        <f t="shared" si="26"/>
        <v>0</v>
      </c>
      <c r="N57" s="23">
        <f t="shared" si="26"/>
        <v>0</v>
      </c>
      <c r="O57" s="23">
        <f t="shared" ref="O57" si="27">SUM(O52:O56)</f>
        <v>779024.32000000007</v>
      </c>
      <c r="P57" s="33"/>
      <c r="Q57" s="40">
        <f>SUM(Q53:Q56)</f>
        <v>856330</v>
      </c>
      <c r="R57" s="40">
        <f>SUM(R53:R56)</f>
        <v>0</v>
      </c>
      <c r="S57" s="40">
        <f t="shared" si="22"/>
        <v>856330</v>
      </c>
      <c r="T57" s="40">
        <f>S57-O57</f>
        <v>77305.679999999935</v>
      </c>
      <c r="U57" s="41">
        <f>O57/S57</f>
        <v>0.90972442866651881</v>
      </c>
      <c r="V57" s="54"/>
      <c r="W57" s="40">
        <f>SUM(W53:W56)</f>
        <v>856330</v>
      </c>
      <c r="X57" s="40">
        <f>SUM(X53:X56)</f>
        <v>0</v>
      </c>
    </row>
    <row r="58" spans="1:24" ht="13.5" thickTop="1" x14ac:dyDescent="0.2">
      <c r="A58" s="6"/>
      <c r="B58" s="6" t="s">
        <v>13</v>
      </c>
      <c r="C58" s="8"/>
      <c r="D58" s="9">
        <f>D57-C57</f>
        <v>0</v>
      </c>
      <c r="E58" s="9">
        <f t="shared" ref="E58" si="28">E57-D57</f>
        <v>0</v>
      </c>
      <c r="F58" s="9">
        <f t="shared" ref="F58" si="29">F57-E57</f>
        <v>0</v>
      </c>
      <c r="G58" s="9">
        <f t="shared" ref="G58" si="30">G57-F57</f>
        <v>0</v>
      </c>
      <c r="H58" s="9">
        <f t="shared" ref="H58" si="31">H57-G57</f>
        <v>0</v>
      </c>
      <c r="I58" s="9">
        <f t="shared" ref="I58" si="32">I57-H57</f>
        <v>0</v>
      </c>
      <c r="J58" s="9">
        <f t="shared" ref="J58" si="33">J57-I57</f>
        <v>0</v>
      </c>
      <c r="K58" s="9">
        <f t="shared" ref="K58" si="34">K57-J57</f>
        <v>0</v>
      </c>
      <c r="L58" s="9">
        <f t="shared" ref="L58" si="35">L57-K57</f>
        <v>0</v>
      </c>
      <c r="M58" s="9">
        <f t="shared" ref="M58" si="36">M57-L57</f>
        <v>0</v>
      </c>
      <c r="N58" s="9">
        <f t="shared" ref="N58:O58" si="37">N57-M57</f>
        <v>0</v>
      </c>
      <c r="O58" s="9">
        <f t="shared" si="37"/>
        <v>779024.32000000007</v>
      </c>
      <c r="P58" s="32"/>
      <c r="Q58" s="9"/>
      <c r="R58" s="9"/>
      <c r="S58" s="9"/>
      <c r="T58" s="9"/>
      <c r="U58" s="38"/>
      <c r="V58" s="53"/>
      <c r="W58" s="9"/>
      <c r="X58" s="16"/>
    </row>
    <row r="59" spans="1:24" x14ac:dyDescent="0.2">
      <c r="A59" s="6"/>
      <c r="B59" s="6" t="s">
        <v>12</v>
      </c>
      <c r="C59" s="8"/>
      <c r="D59" s="24" t="e">
        <f>D58/C57</f>
        <v>#DIV/0!</v>
      </c>
      <c r="E59" s="24" t="e">
        <f t="shared" ref="E59" si="38">E58/D57</f>
        <v>#DIV/0!</v>
      </c>
      <c r="F59" s="24" t="e">
        <f t="shared" ref="F59" si="39">F58/E57</f>
        <v>#DIV/0!</v>
      </c>
      <c r="G59" s="24" t="e">
        <f t="shared" ref="G59" si="40">G58/F57</f>
        <v>#DIV/0!</v>
      </c>
      <c r="H59" s="24" t="e">
        <f t="shared" ref="H59" si="41">H58/G57</f>
        <v>#DIV/0!</v>
      </c>
      <c r="I59" s="24" t="e">
        <f t="shared" ref="I59" si="42">I58/H57</f>
        <v>#DIV/0!</v>
      </c>
      <c r="J59" s="24" t="e">
        <f t="shared" ref="J59" si="43">J58/I57</f>
        <v>#DIV/0!</v>
      </c>
      <c r="K59" s="24" t="e">
        <f t="shared" ref="K59" si="44">K58/J57</f>
        <v>#DIV/0!</v>
      </c>
      <c r="L59" s="24" t="e">
        <f t="shared" ref="L59" si="45">L58/K57</f>
        <v>#DIV/0!</v>
      </c>
      <c r="M59" s="24" t="e">
        <f t="shared" ref="M59" si="46">M58/L57</f>
        <v>#DIV/0!</v>
      </c>
      <c r="N59" s="24" t="e">
        <f t="shared" ref="N59:O59" si="47">N58/M57</f>
        <v>#DIV/0!</v>
      </c>
      <c r="O59" s="24" t="e">
        <f t="shared" si="47"/>
        <v>#DIV/0!</v>
      </c>
      <c r="P59" s="34"/>
      <c r="Q59" s="42"/>
      <c r="R59" s="42"/>
      <c r="S59" s="42"/>
      <c r="T59" s="9"/>
      <c r="U59" s="38"/>
      <c r="V59" s="53"/>
      <c r="W59" s="9"/>
      <c r="X59" s="16"/>
    </row>
    <row r="60" spans="1:24" x14ac:dyDescent="0.2">
      <c r="A60" s="6"/>
      <c r="B60" s="6"/>
      <c r="C60" s="4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34"/>
      <c r="Q60" s="42"/>
      <c r="R60" s="42"/>
      <c r="S60" s="42"/>
      <c r="T60" s="46"/>
      <c r="U60" s="47"/>
      <c r="V60" s="55"/>
      <c r="W60" s="48"/>
      <c r="X60" s="48"/>
    </row>
    <row r="61" spans="1:24" x14ac:dyDescent="0.2">
      <c r="A61" s="6"/>
      <c r="B61" s="43" t="s">
        <v>362</v>
      </c>
      <c r="C61" s="45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4"/>
      <c r="Q61" s="42"/>
      <c r="R61" s="42"/>
      <c r="S61" s="42"/>
      <c r="T61" s="46"/>
      <c r="U61" s="47"/>
      <c r="V61" s="55"/>
      <c r="W61" s="48"/>
      <c r="X61" s="48"/>
    </row>
    <row r="62" spans="1:24" x14ac:dyDescent="0.2">
      <c r="A62" s="6" t="s">
        <v>76</v>
      </c>
      <c r="B62" s="6" t="s">
        <v>77</v>
      </c>
      <c r="C62" s="8">
        <v>529925.80000000005</v>
      </c>
      <c r="D62" s="8">
        <v>438484.80000000005</v>
      </c>
      <c r="E62" s="8">
        <v>431058.98</v>
      </c>
      <c r="F62" s="8">
        <v>457688.35</v>
      </c>
      <c r="G62" s="8">
        <v>521741.77</v>
      </c>
      <c r="H62" s="8">
        <v>520946.49</v>
      </c>
      <c r="I62" s="9">
        <v>591610.31000000017</v>
      </c>
      <c r="J62" s="9">
        <v>469762.1</v>
      </c>
      <c r="K62" s="9">
        <v>463982.75</v>
      </c>
      <c r="L62" s="9">
        <v>0</v>
      </c>
      <c r="M62" s="9">
        <v>424211.70999999996</v>
      </c>
      <c r="N62" s="8">
        <v>467747.05999999988</v>
      </c>
      <c r="O62" s="8">
        <v>501623.61000000004</v>
      </c>
      <c r="P62" s="34"/>
      <c r="Q62" s="9">
        <v>481096</v>
      </c>
      <c r="R62" s="9">
        <v>13677</v>
      </c>
      <c r="S62" s="9">
        <f>Q62+R62</f>
        <v>494773</v>
      </c>
      <c r="T62" s="9">
        <f t="shared" ref="T62:T64" si="48">S62-O62</f>
        <v>-6850.6100000000442</v>
      </c>
      <c r="U62" s="38">
        <f t="shared" ref="U62:U64" si="49">O62/S62</f>
        <v>1.0138459657256966</v>
      </c>
      <c r="V62" s="53"/>
      <c r="W62" s="106">
        <v>481096</v>
      </c>
      <c r="X62" s="39">
        <f>W62-Q62</f>
        <v>0</v>
      </c>
    </row>
    <row r="63" spans="1:24" x14ac:dyDescent="0.2">
      <c r="A63" s="6" t="s">
        <v>187</v>
      </c>
      <c r="B63" s="6" t="s">
        <v>188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17934.14</v>
      </c>
      <c r="L63" s="8">
        <v>0</v>
      </c>
      <c r="M63" s="9">
        <v>42137.59</v>
      </c>
      <c r="N63" s="8">
        <v>39351.900000000009</v>
      </c>
      <c r="O63" s="8">
        <v>37027.619999999995</v>
      </c>
      <c r="P63" s="34"/>
      <c r="Q63" s="9">
        <v>47000</v>
      </c>
      <c r="R63" s="9">
        <v>-9972</v>
      </c>
      <c r="S63" s="9">
        <f t="shared" ref="S63:S64" si="50">Q63+R63</f>
        <v>37028</v>
      </c>
      <c r="T63" s="9">
        <f t="shared" si="48"/>
        <v>0.38000000000465661</v>
      </c>
      <c r="U63" s="38">
        <f t="shared" si="49"/>
        <v>0.99998973749594888</v>
      </c>
      <c r="V63" s="53"/>
      <c r="W63" s="106">
        <v>47000</v>
      </c>
      <c r="X63" s="39">
        <f>W63-Q63</f>
        <v>0</v>
      </c>
    </row>
    <row r="64" spans="1:24" x14ac:dyDescent="0.2">
      <c r="A64" s="6" t="s">
        <v>189</v>
      </c>
      <c r="B64" s="6" t="s">
        <v>190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9132.75</v>
      </c>
      <c r="L64" s="8">
        <v>0</v>
      </c>
      <c r="M64" s="9">
        <v>1613.18</v>
      </c>
      <c r="N64" s="8">
        <v>30882.65</v>
      </c>
      <c r="O64" s="8">
        <v>14468.37</v>
      </c>
      <c r="P64" s="34"/>
      <c r="Q64" s="9">
        <v>25000</v>
      </c>
      <c r="R64" s="9">
        <v>-1205</v>
      </c>
      <c r="S64" s="9">
        <f t="shared" si="50"/>
        <v>23795</v>
      </c>
      <c r="T64" s="9">
        <f t="shared" si="48"/>
        <v>9326.6299999999992</v>
      </c>
      <c r="U64" s="38">
        <f t="shared" si="49"/>
        <v>0.60804244589199419</v>
      </c>
      <c r="V64" s="53"/>
      <c r="W64" s="106">
        <v>106000</v>
      </c>
      <c r="X64" s="39">
        <f>W64-Q64</f>
        <v>81000</v>
      </c>
    </row>
    <row r="65" spans="1:24" ht="13.5" thickBot="1" x14ac:dyDescent="0.25">
      <c r="A65" s="6"/>
      <c r="B65" s="22" t="s">
        <v>14</v>
      </c>
      <c r="C65" s="23">
        <f>SUM(C62:C64)</f>
        <v>529925.80000000005</v>
      </c>
      <c r="D65" s="23">
        <f t="shared" ref="D65:F65" si="51">SUM(D62:D64)</f>
        <v>438484.80000000005</v>
      </c>
      <c r="E65" s="23">
        <f t="shared" si="51"/>
        <v>431058.98</v>
      </c>
      <c r="F65" s="23">
        <f t="shared" si="51"/>
        <v>457688.35</v>
      </c>
      <c r="G65" s="68">
        <f>SUM(G62:G64)</f>
        <v>521741.77</v>
      </c>
      <c r="H65" s="68">
        <f t="shared" ref="H65:M65" si="52">SUM(H62:H64)</f>
        <v>520946.49</v>
      </c>
      <c r="I65" s="68">
        <f t="shared" si="52"/>
        <v>591610.31000000017</v>
      </c>
      <c r="J65" s="68">
        <f t="shared" si="52"/>
        <v>469762.1</v>
      </c>
      <c r="K65" s="68">
        <f t="shared" si="52"/>
        <v>491049.64</v>
      </c>
      <c r="L65" s="68">
        <f t="shared" si="52"/>
        <v>0</v>
      </c>
      <c r="M65" s="69">
        <f t="shared" si="52"/>
        <v>467962.47999999992</v>
      </c>
      <c r="N65" s="69">
        <f t="shared" ref="N65:O65" si="53">SUM(N62:N64)</f>
        <v>537981.60999999987</v>
      </c>
      <c r="O65" s="69">
        <f t="shared" si="53"/>
        <v>553119.6</v>
      </c>
      <c r="P65" s="34"/>
      <c r="Q65" s="69">
        <f>SUM(Q62:Q64)</f>
        <v>553096</v>
      </c>
      <c r="R65" s="69">
        <f>SUM(R62:R64)</f>
        <v>2500</v>
      </c>
      <c r="S65" s="40">
        <f>Q65+R65</f>
        <v>555596</v>
      </c>
      <c r="T65" s="40">
        <f>S65-O65</f>
        <v>2476.4000000000233</v>
      </c>
      <c r="U65" s="41">
        <f>O65/S65</f>
        <v>0.99554280448383359</v>
      </c>
      <c r="V65" s="55"/>
      <c r="W65" s="44">
        <f>SUM(W62:W64)</f>
        <v>634096</v>
      </c>
      <c r="X65" s="44">
        <f>W65-Q65</f>
        <v>81000</v>
      </c>
    </row>
    <row r="66" spans="1:24" ht="13.5" thickTop="1" x14ac:dyDescent="0.2">
      <c r="A66" s="6"/>
      <c r="B66" s="6" t="s">
        <v>13</v>
      </c>
      <c r="C66" s="45"/>
      <c r="D66" s="9">
        <f>D65-C65</f>
        <v>-91441</v>
      </c>
      <c r="E66" s="9">
        <f t="shared" ref="E66:O66" si="54">E65-D65</f>
        <v>-7425.8200000000652</v>
      </c>
      <c r="F66" s="9">
        <f t="shared" si="54"/>
        <v>26629.369999999995</v>
      </c>
      <c r="G66" s="9">
        <f t="shared" si="54"/>
        <v>64053.420000000042</v>
      </c>
      <c r="H66" s="9">
        <f t="shared" si="54"/>
        <v>-795.28000000002794</v>
      </c>
      <c r="I66" s="9">
        <f t="shared" si="54"/>
        <v>70663.820000000182</v>
      </c>
      <c r="J66" s="9">
        <f t="shared" si="54"/>
        <v>-121848.2100000002</v>
      </c>
      <c r="K66" s="9">
        <f t="shared" si="54"/>
        <v>21287.540000000037</v>
      </c>
      <c r="L66" s="9">
        <f t="shared" si="54"/>
        <v>-491049.64</v>
      </c>
      <c r="M66" s="9">
        <f t="shared" si="54"/>
        <v>467962.47999999992</v>
      </c>
      <c r="N66" s="9">
        <f t="shared" si="54"/>
        <v>70019.129999999946</v>
      </c>
      <c r="O66" s="9">
        <f t="shared" si="54"/>
        <v>15137.990000000107</v>
      </c>
      <c r="P66" s="34"/>
      <c r="Q66" s="42"/>
      <c r="R66" s="42"/>
      <c r="S66" s="42"/>
      <c r="T66" s="46"/>
      <c r="U66" s="47"/>
      <c r="V66" s="55"/>
      <c r="W66" s="48"/>
      <c r="X66" s="48"/>
    </row>
    <row r="67" spans="1:24" x14ac:dyDescent="0.2">
      <c r="A67" s="6"/>
      <c r="B67" s="6" t="s">
        <v>12</v>
      </c>
      <c r="C67" s="45"/>
      <c r="D67" s="24">
        <f>D66/C65</f>
        <v>-0.17255434628772556</v>
      </c>
      <c r="E67" s="24">
        <f t="shared" ref="E67:O67" si="55">E66/D65</f>
        <v>-1.6935182245770126E-2</v>
      </c>
      <c r="F67" s="24">
        <f t="shared" si="55"/>
        <v>6.1776627411868318E-2</v>
      </c>
      <c r="G67" s="24">
        <f t="shared" si="55"/>
        <v>0.13994985889415809</v>
      </c>
      <c r="H67" s="24">
        <f t="shared" si="55"/>
        <v>-1.52427895508544E-3</v>
      </c>
      <c r="I67" s="24">
        <f t="shared" si="55"/>
        <v>0.13564506404486992</v>
      </c>
      <c r="J67" s="24">
        <f t="shared" si="55"/>
        <v>-0.20596025447900013</v>
      </c>
      <c r="K67" s="24">
        <f t="shared" si="55"/>
        <v>4.5315575692462286E-2</v>
      </c>
      <c r="L67" s="24">
        <f t="shared" si="55"/>
        <v>-1</v>
      </c>
      <c r="M67" s="24" t="e">
        <f t="shared" si="55"/>
        <v>#DIV/0!</v>
      </c>
      <c r="N67" s="24">
        <f t="shared" si="55"/>
        <v>0.14962552125973852</v>
      </c>
      <c r="O67" s="24">
        <f t="shared" si="55"/>
        <v>2.8138489715289917E-2</v>
      </c>
      <c r="P67" s="34"/>
      <c r="Q67" s="42"/>
      <c r="R67" s="42"/>
      <c r="S67" s="42"/>
      <c r="T67" s="46"/>
      <c r="U67" s="47"/>
      <c r="V67" s="55"/>
      <c r="W67" s="48"/>
      <c r="X67" s="48"/>
    </row>
    <row r="68" spans="1:24" x14ac:dyDescent="0.2">
      <c r="A68" s="6"/>
      <c r="B68" s="6"/>
      <c r="C68" s="45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4"/>
      <c r="Q68" s="42"/>
      <c r="R68" s="42"/>
      <c r="S68" s="42"/>
      <c r="T68" s="46"/>
      <c r="U68" s="47"/>
      <c r="V68" s="55"/>
      <c r="W68" s="48"/>
      <c r="X68" s="48"/>
    </row>
    <row r="69" spans="1:24" x14ac:dyDescent="0.2">
      <c r="B69" s="1" t="s">
        <v>412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34"/>
      <c r="Q69" s="42"/>
      <c r="R69" s="42"/>
      <c r="S69" s="42"/>
      <c r="T69" s="46"/>
      <c r="U69" s="47"/>
      <c r="V69" s="55"/>
      <c r="W69" s="48"/>
      <c r="X69" s="48"/>
    </row>
    <row r="70" spans="1:24" x14ac:dyDescent="0.2">
      <c r="A70" s="2" t="s">
        <v>413</v>
      </c>
      <c r="B70" s="2" t="s">
        <v>414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110">
        <v>320675.45</v>
      </c>
      <c r="P70" s="34"/>
      <c r="Q70" s="113">
        <v>378434</v>
      </c>
      <c r="R70" s="113">
        <v>0</v>
      </c>
      <c r="S70" s="113">
        <f>Q70+R70</f>
        <v>378434</v>
      </c>
      <c r="T70" s="9">
        <f>S70-O70</f>
        <v>57758.549999999988</v>
      </c>
      <c r="U70" s="38">
        <f>O70/S70</f>
        <v>0.84737483947002645</v>
      </c>
      <c r="V70" s="55"/>
      <c r="W70" s="106">
        <v>378434</v>
      </c>
      <c r="X70" s="39">
        <f>W70-Q70</f>
        <v>0</v>
      </c>
    </row>
    <row r="71" spans="1:24" ht="13.5" thickBot="1" x14ac:dyDescent="0.25">
      <c r="B71" s="112" t="s">
        <v>184</v>
      </c>
      <c r="C71" s="23">
        <f>SUM(C70)</f>
        <v>0</v>
      </c>
      <c r="D71" s="23">
        <f>SUM(D70)</f>
        <v>0</v>
      </c>
      <c r="E71" s="23">
        <f t="shared" ref="E71:L71" si="56">SUM(E70)</f>
        <v>0</v>
      </c>
      <c r="F71" s="23">
        <f t="shared" si="56"/>
        <v>0</v>
      </c>
      <c r="G71" s="23">
        <f t="shared" si="56"/>
        <v>0</v>
      </c>
      <c r="H71" s="23">
        <f t="shared" si="56"/>
        <v>0</v>
      </c>
      <c r="I71" s="23">
        <f t="shared" si="56"/>
        <v>0</v>
      </c>
      <c r="J71" s="23">
        <f t="shared" si="56"/>
        <v>0</v>
      </c>
      <c r="K71" s="23">
        <f t="shared" si="56"/>
        <v>0</v>
      </c>
      <c r="L71" s="23">
        <f t="shared" si="56"/>
        <v>0</v>
      </c>
      <c r="M71" s="23">
        <f>SUM(M70)</f>
        <v>0</v>
      </c>
      <c r="N71" s="23">
        <f>SUM(N70)</f>
        <v>0</v>
      </c>
      <c r="O71" s="23">
        <f>SUM(O70)</f>
        <v>320675.45</v>
      </c>
      <c r="P71" s="34"/>
      <c r="Q71" s="69">
        <f>SUM(Q68:Q70)</f>
        <v>378434</v>
      </c>
      <c r="R71" s="69">
        <f>SUM(R68:R70)</f>
        <v>0</v>
      </c>
      <c r="S71" s="40">
        <f>Q71+R71</f>
        <v>378434</v>
      </c>
      <c r="T71" s="40">
        <f>S71-O71</f>
        <v>57758.549999999988</v>
      </c>
      <c r="U71" s="41">
        <f>O71/S71</f>
        <v>0.84737483947002645</v>
      </c>
      <c r="V71" s="55"/>
      <c r="W71" s="44">
        <f>SUM(W68:W70)</f>
        <v>378434</v>
      </c>
      <c r="X71" s="44">
        <f>W71-Q71</f>
        <v>0</v>
      </c>
    </row>
    <row r="72" spans="1:24" ht="13.5" thickTop="1" x14ac:dyDescent="0.2">
      <c r="B72" s="2" t="s">
        <v>13</v>
      </c>
      <c r="D72" s="8">
        <f>D71-C71</f>
        <v>0</v>
      </c>
      <c r="E72" s="8">
        <f t="shared" ref="E72:O72" si="57">E71-D71</f>
        <v>0</v>
      </c>
      <c r="F72" s="8">
        <f t="shared" si="57"/>
        <v>0</v>
      </c>
      <c r="G72" s="8">
        <f t="shared" si="57"/>
        <v>0</v>
      </c>
      <c r="H72" s="8">
        <f t="shared" si="57"/>
        <v>0</v>
      </c>
      <c r="I72" s="8">
        <f t="shared" si="57"/>
        <v>0</v>
      </c>
      <c r="J72" s="8">
        <f t="shared" si="57"/>
        <v>0</v>
      </c>
      <c r="K72" s="8">
        <f t="shared" si="57"/>
        <v>0</v>
      </c>
      <c r="L72" s="8">
        <f t="shared" si="57"/>
        <v>0</v>
      </c>
      <c r="M72" s="8">
        <f t="shared" si="57"/>
        <v>0</v>
      </c>
      <c r="N72" s="8">
        <f t="shared" si="57"/>
        <v>0</v>
      </c>
      <c r="O72" s="8">
        <f t="shared" si="57"/>
        <v>320675.45</v>
      </c>
      <c r="P72" s="34"/>
      <c r="Q72" s="42"/>
      <c r="R72" s="42"/>
      <c r="S72" s="42"/>
      <c r="T72" s="46"/>
      <c r="U72" s="47"/>
      <c r="V72" s="55"/>
      <c r="W72" s="48"/>
      <c r="X72" s="48"/>
    </row>
    <row r="73" spans="1:24" x14ac:dyDescent="0.2">
      <c r="B73" s="2" t="s">
        <v>12</v>
      </c>
      <c r="D73" s="24" t="e">
        <f t="shared" ref="D73:O73" si="58">D72/C71</f>
        <v>#DIV/0!</v>
      </c>
      <c r="E73" s="24" t="e">
        <f t="shared" si="58"/>
        <v>#DIV/0!</v>
      </c>
      <c r="F73" s="24" t="e">
        <f t="shared" si="58"/>
        <v>#DIV/0!</v>
      </c>
      <c r="G73" s="24" t="e">
        <f t="shared" si="58"/>
        <v>#DIV/0!</v>
      </c>
      <c r="H73" s="24" t="e">
        <f t="shared" si="58"/>
        <v>#DIV/0!</v>
      </c>
      <c r="I73" s="24" t="e">
        <f t="shared" si="58"/>
        <v>#DIV/0!</v>
      </c>
      <c r="J73" s="24" t="e">
        <f t="shared" si="58"/>
        <v>#DIV/0!</v>
      </c>
      <c r="K73" s="24" t="e">
        <f t="shared" si="58"/>
        <v>#DIV/0!</v>
      </c>
      <c r="L73" s="24" t="e">
        <f t="shared" si="58"/>
        <v>#DIV/0!</v>
      </c>
      <c r="M73" s="24" t="e">
        <f t="shared" si="58"/>
        <v>#DIV/0!</v>
      </c>
      <c r="N73" s="24" t="e">
        <f t="shared" si="58"/>
        <v>#DIV/0!</v>
      </c>
      <c r="O73" s="24" t="e">
        <f t="shared" si="58"/>
        <v>#DIV/0!</v>
      </c>
      <c r="P73" s="34"/>
      <c r="Q73" s="42"/>
      <c r="R73" s="42"/>
      <c r="S73" s="42"/>
      <c r="T73" s="46"/>
      <c r="U73" s="47"/>
      <c r="V73" s="55"/>
      <c r="W73" s="48"/>
      <c r="X73" s="48"/>
    </row>
    <row r="74" spans="1:24" x14ac:dyDescent="0.2">
      <c r="A74" s="6"/>
      <c r="B74" s="6"/>
      <c r="C74" s="4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34"/>
      <c r="Q74" s="42"/>
      <c r="R74" s="42"/>
      <c r="S74" s="42"/>
      <c r="T74" s="46"/>
      <c r="U74" s="47"/>
      <c r="V74" s="55"/>
      <c r="W74" s="48"/>
      <c r="X74" s="48"/>
    </row>
    <row r="75" spans="1:24" x14ac:dyDescent="0.2">
      <c r="A75" s="6"/>
      <c r="B75" s="6"/>
      <c r="C75" s="4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34"/>
      <c r="Q75" s="42"/>
      <c r="R75" s="42"/>
      <c r="S75" s="42"/>
      <c r="T75" s="46"/>
      <c r="U75" s="47"/>
      <c r="V75" s="55"/>
      <c r="W75" s="48"/>
      <c r="X75" s="48"/>
    </row>
    <row r="76" spans="1:24" ht="13.5" thickBot="1" x14ac:dyDescent="0.25">
      <c r="B76" s="25" t="s">
        <v>137</v>
      </c>
      <c r="C76" s="26">
        <f t="shared" ref="C76:O76" si="59">SUM(C22,C57,C48,C65,C71)</f>
        <v>15747721.750000002</v>
      </c>
      <c r="D76" s="26">
        <f t="shared" si="59"/>
        <v>15969488.250000002</v>
      </c>
      <c r="E76" s="26">
        <f t="shared" si="59"/>
        <v>14931651.980000002</v>
      </c>
      <c r="F76" s="26">
        <f t="shared" si="59"/>
        <v>16279748.730000002</v>
      </c>
      <c r="G76" s="26">
        <f t="shared" si="59"/>
        <v>17179984.050000001</v>
      </c>
      <c r="H76" s="26">
        <f t="shared" si="59"/>
        <v>17056134.789999999</v>
      </c>
      <c r="I76" s="26">
        <f t="shared" si="59"/>
        <v>18011115.23</v>
      </c>
      <c r="J76" s="26">
        <f t="shared" si="59"/>
        <v>17660268.600000001</v>
      </c>
      <c r="K76" s="26">
        <f t="shared" si="59"/>
        <v>16365256.060000002</v>
      </c>
      <c r="L76" s="26">
        <f t="shared" si="59"/>
        <v>16642481.969999999</v>
      </c>
      <c r="M76" s="26">
        <f t="shared" si="59"/>
        <v>15639656.329999998</v>
      </c>
      <c r="N76" s="26">
        <f t="shared" si="59"/>
        <v>15422279.790000001</v>
      </c>
      <c r="O76" s="26">
        <f t="shared" si="59"/>
        <v>18797391.690000005</v>
      </c>
      <c r="P76" s="33"/>
      <c r="Q76" s="26">
        <f>SUM(Q22,Q57,Q48,Q65,Q71)</f>
        <v>19377765</v>
      </c>
      <c r="R76" s="26">
        <f>SUM(R22,R57,R48,R65,R71)</f>
        <v>4416.3000000000029</v>
      </c>
      <c r="S76" s="26">
        <f>SUM(S22,S57,S48,S65,S71)</f>
        <v>19382181.300000001</v>
      </c>
      <c r="T76" s="26">
        <f>SUM(T22,T57,T48,T65,T71)</f>
        <v>584789.60999999545</v>
      </c>
      <c r="U76" s="27">
        <f>O76/S76</f>
        <v>0.96982849345238575</v>
      </c>
      <c r="V76" s="54"/>
      <c r="W76" s="26">
        <f>SUM(W22,W57,W48,W65,W71)</f>
        <v>20077647</v>
      </c>
      <c r="X76" s="26">
        <f>SUM(X22,X57,X48,X65,X71)</f>
        <v>699882</v>
      </c>
    </row>
    <row r="77" spans="1:24" ht="13.5" thickTop="1" x14ac:dyDescent="0.2">
      <c r="B77" s="6" t="s">
        <v>13</v>
      </c>
      <c r="D77" s="9">
        <f>D76-C76</f>
        <v>221766.5</v>
      </c>
      <c r="E77" s="9">
        <f t="shared" ref="E77:J77" si="60">E76-D76</f>
        <v>-1037836.2699999996</v>
      </c>
      <c r="F77" s="9">
        <f t="shared" si="60"/>
        <v>1348096.75</v>
      </c>
      <c r="G77" s="9">
        <f t="shared" si="60"/>
        <v>900235.31999999844</v>
      </c>
      <c r="H77" s="9">
        <f t="shared" si="60"/>
        <v>-123849.26000000164</v>
      </c>
      <c r="I77" s="9">
        <f t="shared" si="60"/>
        <v>954980.44000000134</v>
      </c>
      <c r="J77" s="9">
        <f t="shared" si="60"/>
        <v>-350846.62999999896</v>
      </c>
      <c r="K77" s="9">
        <f>K76-J76</f>
        <v>-1295012.5399999991</v>
      </c>
      <c r="L77" s="9">
        <f>L76-K76</f>
        <v>277225.90999999642</v>
      </c>
      <c r="M77" s="9">
        <f>M76-L76</f>
        <v>-1002825.6400000006</v>
      </c>
      <c r="N77" s="9">
        <f>N76-M76</f>
        <v>-217376.53999999724</v>
      </c>
      <c r="O77" s="9">
        <f>O76-N76</f>
        <v>3375111.9000000041</v>
      </c>
      <c r="P77" s="32"/>
      <c r="Q77" s="9"/>
      <c r="R77" s="9"/>
      <c r="S77" s="9"/>
      <c r="T77" s="16"/>
      <c r="U77" s="16"/>
      <c r="V77" s="13"/>
      <c r="W77" s="16"/>
      <c r="X77" s="16"/>
    </row>
    <row r="78" spans="1:24" x14ac:dyDescent="0.2">
      <c r="B78" s="6" t="s">
        <v>12</v>
      </c>
      <c r="D78" s="24">
        <f>D77/C76</f>
        <v>1.4082449735943548E-2</v>
      </c>
      <c r="E78" s="24">
        <f t="shared" ref="E78:O78" si="61">E77/D76</f>
        <v>-6.4988699309134063E-2</v>
      </c>
      <c r="F78" s="24">
        <f t="shared" si="61"/>
        <v>9.0284501125909564E-2</v>
      </c>
      <c r="G78" s="24">
        <f t="shared" si="61"/>
        <v>5.5297863310449162E-2</v>
      </c>
      <c r="H78" s="24">
        <f t="shared" si="61"/>
        <v>-7.2089275309892755E-3</v>
      </c>
      <c r="I78" s="24">
        <f t="shared" si="61"/>
        <v>5.5990436975199433E-2</v>
      </c>
      <c r="J78" s="24">
        <f t="shared" si="61"/>
        <v>-1.9479450634773323E-2</v>
      </c>
      <c r="K78" s="24">
        <f t="shared" si="61"/>
        <v>-7.3329153102461811E-2</v>
      </c>
      <c r="L78" s="24">
        <f t="shared" si="61"/>
        <v>1.6939906652459452E-2</v>
      </c>
      <c r="M78" s="24">
        <f t="shared" si="61"/>
        <v>-6.0256976201489051E-2</v>
      </c>
      <c r="N78" s="24">
        <f t="shared" si="61"/>
        <v>-1.3899061169459678E-2</v>
      </c>
      <c r="O78" s="24">
        <f t="shared" si="61"/>
        <v>0.218846496494537</v>
      </c>
      <c r="P78" s="34"/>
      <c r="Q78" s="42"/>
      <c r="R78" s="42"/>
      <c r="S78" s="42"/>
      <c r="T78" s="16"/>
      <c r="U78" s="16"/>
      <c r="V78" s="13"/>
      <c r="W78" s="16"/>
      <c r="X78" s="16"/>
    </row>
    <row r="79" spans="1:24" x14ac:dyDescent="0.2">
      <c r="B79" s="6"/>
      <c r="I79" s="16"/>
      <c r="J79" s="16"/>
      <c r="K79" s="16"/>
      <c r="L79" s="16"/>
      <c r="M79" s="16"/>
      <c r="N79" s="16"/>
      <c r="O79" s="16"/>
      <c r="P79" s="13"/>
      <c r="Q79" s="16"/>
      <c r="R79" s="16"/>
      <c r="S79" s="16"/>
      <c r="T79" s="16"/>
      <c r="U79" s="16"/>
      <c r="V79" s="13"/>
      <c r="W79" s="16"/>
      <c r="X79" s="16"/>
    </row>
    <row r="80" spans="1:24" x14ac:dyDescent="0.2">
      <c r="B80" s="1" t="s">
        <v>136</v>
      </c>
      <c r="C80" s="6"/>
      <c r="D80" s="6"/>
      <c r="E80" s="6"/>
      <c r="F80" s="6"/>
      <c r="G80" s="6"/>
      <c r="H80" s="6"/>
      <c r="I80" s="5"/>
      <c r="J80" s="5"/>
      <c r="K80" s="5"/>
      <c r="L80" s="5"/>
      <c r="M80" s="5"/>
      <c r="N80" s="5"/>
      <c r="O80" s="5"/>
      <c r="P80" s="31"/>
      <c r="Q80" s="56"/>
      <c r="R80" s="56"/>
      <c r="S80" s="56"/>
      <c r="T80" s="16"/>
      <c r="U80" s="16"/>
      <c r="V80" s="13"/>
      <c r="W80" s="56"/>
      <c r="X80" s="16"/>
    </row>
    <row r="81" spans="1:24" x14ac:dyDescent="0.2">
      <c r="A81" s="2" t="s">
        <v>303</v>
      </c>
      <c r="B81" s="2" t="s">
        <v>304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445.5</v>
      </c>
      <c r="N81" s="9">
        <v>0</v>
      </c>
      <c r="O81" s="9">
        <v>0</v>
      </c>
      <c r="P81" s="31"/>
      <c r="Q81" s="8">
        <v>0</v>
      </c>
      <c r="R81" s="8">
        <v>0</v>
      </c>
      <c r="S81" s="9">
        <f>Q81+R81</f>
        <v>0</v>
      </c>
      <c r="T81" s="9">
        <f t="shared" ref="T81:T113" si="62">S81-O81</f>
        <v>0</v>
      </c>
      <c r="U81" s="38" t="e">
        <f t="shared" ref="U81:U113" si="63">O81/S81</f>
        <v>#DIV/0!</v>
      </c>
      <c r="V81" s="13"/>
      <c r="W81" s="106">
        <v>0</v>
      </c>
      <c r="X81" s="39">
        <f t="shared" ref="X81:X113" si="64">W81-Q81</f>
        <v>0</v>
      </c>
    </row>
    <row r="82" spans="1:24" x14ac:dyDescent="0.2">
      <c r="A82" s="2" t="s">
        <v>305</v>
      </c>
      <c r="B82" s="2" t="s">
        <v>306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1442.5</v>
      </c>
      <c r="N82" s="9">
        <v>0</v>
      </c>
      <c r="O82" s="9">
        <v>0</v>
      </c>
      <c r="P82" s="31"/>
      <c r="Q82" s="8">
        <v>0</v>
      </c>
      <c r="R82" s="8">
        <v>0</v>
      </c>
      <c r="S82" s="9">
        <f t="shared" ref="S82:S113" si="65">Q82+R82</f>
        <v>0</v>
      </c>
      <c r="T82" s="9">
        <f t="shared" si="62"/>
        <v>0</v>
      </c>
      <c r="U82" s="38" t="e">
        <f t="shared" si="63"/>
        <v>#DIV/0!</v>
      </c>
      <c r="V82" s="13"/>
      <c r="W82" s="106">
        <v>0</v>
      </c>
      <c r="X82" s="39">
        <f t="shared" si="64"/>
        <v>0</v>
      </c>
    </row>
    <row r="83" spans="1:24" x14ac:dyDescent="0.2">
      <c r="A83" s="2" t="s">
        <v>373</v>
      </c>
      <c r="B83" s="2" t="s">
        <v>374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9">
        <v>0</v>
      </c>
      <c r="O83" s="9">
        <v>0</v>
      </c>
      <c r="P83" s="31"/>
      <c r="Q83" s="8">
        <v>0</v>
      </c>
      <c r="R83" s="8">
        <v>0</v>
      </c>
      <c r="S83" s="9">
        <f t="shared" si="65"/>
        <v>0</v>
      </c>
      <c r="T83" s="9">
        <f t="shared" si="62"/>
        <v>0</v>
      </c>
      <c r="U83" s="38" t="e">
        <f t="shared" si="63"/>
        <v>#DIV/0!</v>
      </c>
      <c r="V83" s="13"/>
      <c r="W83" s="106">
        <v>0</v>
      </c>
      <c r="X83" s="39">
        <f t="shared" si="64"/>
        <v>0</v>
      </c>
    </row>
    <row r="84" spans="1:24" x14ac:dyDescent="0.2">
      <c r="A84" s="6" t="s">
        <v>78</v>
      </c>
      <c r="B84" s="6" t="s">
        <v>79</v>
      </c>
      <c r="C84" s="8">
        <v>238063.78000000006</v>
      </c>
      <c r="D84" s="8">
        <v>332273.36</v>
      </c>
      <c r="E84" s="8">
        <v>352312.62999999989</v>
      </c>
      <c r="F84" s="8">
        <v>434989.08</v>
      </c>
      <c r="G84" s="8">
        <v>367375.00000000006</v>
      </c>
      <c r="H84" s="8">
        <v>303889.62000000005</v>
      </c>
      <c r="I84" s="9">
        <v>310904.83999999997</v>
      </c>
      <c r="J84" s="9">
        <v>299391.87</v>
      </c>
      <c r="K84" s="9">
        <v>0</v>
      </c>
      <c r="L84" s="9">
        <v>0</v>
      </c>
      <c r="M84" s="8">
        <v>173032.05000000005</v>
      </c>
      <c r="N84" s="9">
        <v>236453.28999999998</v>
      </c>
      <c r="O84" s="9">
        <v>276340.21000000008</v>
      </c>
      <c r="P84" s="32"/>
      <c r="Q84" s="9">
        <v>165862</v>
      </c>
      <c r="R84" s="9">
        <v>0</v>
      </c>
      <c r="S84" s="9">
        <f t="shared" si="65"/>
        <v>165862</v>
      </c>
      <c r="T84" s="9">
        <f t="shared" si="62"/>
        <v>-110478.21000000008</v>
      </c>
      <c r="U84" s="38">
        <f t="shared" si="63"/>
        <v>1.666085118954312</v>
      </c>
      <c r="V84" s="53"/>
      <c r="W84" s="106">
        <v>165862</v>
      </c>
      <c r="X84" s="39">
        <f t="shared" si="64"/>
        <v>0</v>
      </c>
    </row>
    <row r="85" spans="1:24" x14ac:dyDescent="0.2">
      <c r="A85" s="6" t="s">
        <v>80</v>
      </c>
      <c r="B85" s="6" t="s">
        <v>81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32"/>
      <c r="Q85" s="9">
        <v>0</v>
      </c>
      <c r="R85" s="9">
        <v>0</v>
      </c>
      <c r="S85" s="9">
        <f t="shared" si="65"/>
        <v>0</v>
      </c>
      <c r="T85" s="9">
        <f t="shared" si="62"/>
        <v>0</v>
      </c>
      <c r="U85" s="38" t="e">
        <f t="shared" si="63"/>
        <v>#DIV/0!</v>
      </c>
      <c r="V85" s="53"/>
      <c r="W85" s="106">
        <v>0</v>
      </c>
      <c r="X85" s="39">
        <f t="shared" si="64"/>
        <v>0</v>
      </c>
    </row>
    <row r="86" spans="1:24" x14ac:dyDescent="0.2">
      <c r="A86" s="6" t="s">
        <v>82</v>
      </c>
      <c r="B86" s="6" t="s">
        <v>83</v>
      </c>
      <c r="C86" s="8">
        <v>65264.849999999991</v>
      </c>
      <c r="D86" s="8">
        <v>267806.09999999998</v>
      </c>
      <c r="E86" s="8">
        <v>243805.31</v>
      </c>
      <c r="F86" s="8">
        <v>761704.28999999992</v>
      </c>
      <c r="G86" s="8">
        <v>333968.26999999996</v>
      </c>
      <c r="H86" s="8">
        <v>221705.19000000003</v>
      </c>
      <c r="I86" s="9">
        <v>250034.89</v>
      </c>
      <c r="J86" s="9">
        <v>234292.77</v>
      </c>
      <c r="K86" s="9">
        <v>0</v>
      </c>
      <c r="L86" s="9">
        <v>0</v>
      </c>
      <c r="M86" s="8">
        <v>189857.55000000002</v>
      </c>
      <c r="N86" s="9">
        <v>55326.579999999994</v>
      </c>
      <c r="O86" s="9">
        <v>30856.550000000003</v>
      </c>
      <c r="P86" s="32"/>
      <c r="Q86" s="9">
        <v>129085</v>
      </c>
      <c r="R86" s="9">
        <v>0</v>
      </c>
      <c r="S86" s="9">
        <f t="shared" si="65"/>
        <v>129085</v>
      </c>
      <c r="T86" s="9">
        <f t="shared" si="62"/>
        <v>98228.45</v>
      </c>
      <c r="U86" s="38">
        <f t="shared" si="63"/>
        <v>0.23904055467327731</v>
      </c>
      <c r="V86" s="53"/>
      <c r="W86" s="106">
        <v>129085</v>
      </c>
      <c r="X86" s="39">
        <f t="shared" si="64"/>
        <v>0</v>
      </c>
    </row>
    <row r="87" spans="1:24" s="16" customFormat="1" x14ac:dyDescent="0.2">
      <c r="A87" s="5" t="s">
        <v>84</v>
      </c>
      <c r="B87" s="5" t="s">
        <v>85</v>
      </c>
      <c r="C87" s="9">
        <v>115608.62</v>
      </c>
      <c r="D87" s="9">
        <v>128888.77</v>
      </c>
      <c r="E87" s="9">
        <v>136013.43</v>
      </c>
      <c r="F87" s="9">
        <v>147045.32</v>
      </c>
      <c r="G87" s="9">
        <v>142867.93</v>
      </c>
      <c r="H87" s="9">
        <v>152540.48000000001</v>
      </c>
      <c r="I87" s="9">
        <f>143098.7+15749.13</f>
        <v>158847.83000000002</v>
      </c>
      <c r="J87" s="9">
        <v>130931.84</v>
      </c>
      <c r="K87" s="9">
        <v>0</v>
      </c>
      <c r="L87" s="9">
        <v>0</v>
      </c>
      <c r="M87" s="8">
        <v>176651.13000000003</v>
      </c>
      <c r="N87" s="9">
        <v>152091.10999999999</v>
      </c>
      <c r="O87" s="9">
        <v>179452.47999999998</v>
      </c>
      <c r="P87" s="32"/>
      <c r="Q87" s="9">
        <v>161160</v>
      </c>
      <c r="R87" s="9">
        <v>2760</v>
      </c>
      <c r="S87" s="9">
        <f t="shared" si="65"/>
        <v>163920</v>
      </c>
      <c r="T87" s="9">
        <f t="shared" si="62"/>
        <v>-15532.479999999981</v>
      </c>
      <c r="U87" s="38">
        <f t="shared" si="63"/>
        <v>1.0947564665690579</v>
      </c>
      <c r="V87" s="32"/>
      <c r="W87" s="106">
        <v>161160</v>
      </c>
      <c r="X87" s="39">
        <f t="shared" si="64"/>
        <v>0</v>
      </c>
    </row>
    <row r="88" spans="1:24" s="16" customFormat="1" x14ac:dyDescent="0.2">
      <c r="A88" s="5" t="s">
        <v>86</v>
      </c>
      <c r="B88" s="5" t="s">
        <v>87</v>
      </c>
      <c r="C88" s="9">
        <v>47608.849999999991</v>
      </c>
      <c r="D88" s="9">
        <v>54497.729999999996</v>
      </c>
      <c r="E88" s="9">
        <v>53433.310000000012</v>
      </c>
      <c r="F88" s="9">
        <v>46744.380000000005</v>
      </c>
      <c r="G88" s="9">
        <v>47737.87000000001</v>
      </c>
      <c r="H88" s="9">
        <v>41535.339999999997</v>
      </c>
      <c r="I88" s="9">
        <v>48520.250000000007</v>
      </c>
      <c r="J88" s="9">
        <v>32334.05</v>
      </c>
      <c r="K88" s="9">
        <v>0</v>
      </c>
      <c r="L88" s="9">
        <v>0</v>
      </c>
      <c r="M88" s="8">
        <v>45555.240000000005</v>
      </c>
      <c r="N88" s="9">
        <v>25442.73</v>
      </c>
      <c r="O88" s="9">
        <v>37020.71</v>
      </c>
      <c r="P88" s="32"/>
      <c r="Q88" s="9">
        <v>29297</v>
      </c>
      <c r="R88" s="9">
        <v>0</v>
      </c>
      <c r="S88" s="9">
        <f t="shared" si="65"/>
        <v>29297</v>
      </c>
      <c r="T88" s="9">
        <f t="shared" si="62"/>
        <v>-7723.7099999999991</v>
      </c>
      <c r="U88" s="38">
        <f t="shared" si="63"/>
        <v>1.2636348431580025</v>
      </c>
      <c r="V88" s="32"/>
      <c r="W88" s="106">
        <v>29297</v>
      </c>
      <c r="X88" s="39">
        <f t="shared" si="64"/>
        <v>0</v>
      </c>
    </row>
    <row r="89" spans="1:24" s="16" customFormat="1" x14ac:dyDescent="0.2">
      <c r="A89" s="5" t="s">
        <v>88</v>
      </c>
      <c r="B89" s="5" t="s">
        <v>89</v>
      </c>
      <c r="C89" s="9">
        <v>8322.7999999999993</v>
      </c>
      <c r="D89" s="9">
        <v>13824.33</v>
      </c>
      <c r="E89" s="9">
        <v>16548.79</v>
      </c>
      <c r="F89" s="9">
        <v>12305.470000000001</v>
      </c>
      <c r="G89" s="9">
        <v>6938.16</v>
      </c>
      <c r="H89" s="9">
        <v>7829.52</v>
      </c>
      <c r="I89" s="9">
        <v>7179.15</v>
      </c>
      <c r="J89" s="9">
        <v>7057.3</v>
      </c>
      <c r="K89" s="9">
        <v>0</v>
      </c>
      <c r="L89" s="9">
        <v>0</v>
      </c>
      <c r="M89" s="8">
        <v>3332.7</v>
      </c>
      <c r="N89" s="9">
        <v>465.2</v>
      </c>
      <c r="O89" s="9">
        <v>3805.72</v>
      </c>
      <c r="P89" s="32"/>
      <c r="Q89" s="9">
        <v>1800</v>
      </c>
      <c r="R89" s="9">
        <v>0</v>
      </c>
      <c r="S89" s="9">
        <f t="shared" si="65"/>
        <v>1800</v>
      </c>
      <c r="T89" s="9">
        <f t="shared" si="62"/>
        <v>-2005.7199999999998</v>
      </c>
      <c r="U89" s="38">
        <f t="shared" si="63"/>
        <v>2.1142888888888889</v>
      </c>
      <c r="V89" s="32"/>
      <c r="W89" s="106">
        <v>1800</v>
      </c>
      <c r="X89" s="39">
        <f t="shared" si="64"/>
        <v>0</v>
      </c>
    </row>
    <row r="90" spans="1:24" s="16" customFormat="1" x14ac:dyDescent="0.2">
      <c r="A90" s="5" t="s">
        <v>90</v>
      </c>
      <c r="B90" s="5" t="s">
        <v>91</v>
      </c>
      <c r="C90" s="9">
        <v>4501.7700000000004</v>
      </c>
      <c r="D90" s="9">
        <v>8495.869999999999</v>
      </c>
      <c r="E90" s="9">
        <v>8273.11</v>
      </c>
      <c r="F90" s="9">
        <v>6899.3200000000006</v>
      </c>
      <c r="G90" s="9">
        <v>6405.84</v>
      </c>
      <c r="H90" s="9">
        <v>7831.2000000000007</v>
      </c>
      <c r="I90" s="9">
        <v>6983.22</v>
      </c>
      <c r="J90" s="9">
        <v>7341.25</v>
      </c>
      <c r="K90" s="9">
        <v>0</v>
      </c>
      <c r="L90" s="9">
        <v>0</v>
      </c>
      <c r="M90" s="8">
        <v>12835.1</v>
      </c>
      <c r="N90" s="9">
        <v>0</v>
      </c>
      <c r="O90" s="9">
        <v>7754.6900000000005</v>
      </c>
      <c r="P90" s="32"/>
      <c r="Q90" s="9">
        <v>7060</v>
      </c>
      <c r="R90" s="9">
        <v>224</v>
      </c>
      <c r="S90" s="9">
        <f t="shared" si="65"/>
        <v>7284</v>
      </c>
      <c r="T90" s="9">
        <f t="shared" si="62"/>
        <v>-470.69000000000051</v>
      </c>
      <c r="U90" s="38">
        <f t="shared" si="63"/>
        <v>1.0646197144426139</v>
      </c>
      <c r="V90" s="32"/>
      <c r="W90" s="106">
        <v>7060</v>
      </c>
      <c r="X90" s="39">
        <f t="shared" si="64"/>
        <v>0</v>
      </c>
    </row>
    <row r="91" spans="1:24" s="16" customFormat="1" x14ac:dyDescent="0.2">
      <c r="A91" s="5" t="s">
        <v>92</v>
      </c>
      <c r="B91" s="5" t="s">
        <v>93</v>
      </c>
      <c r="C91" s="9">
        <v>64152.31</v>
      </c>
      <c r="D91" s="9">
        <v>55225.01</v>
      </c>
      <c r="E91" s="9">
        <v>55951.18</v>
      </c>
      <c r="F91" s="9">
        <v>54759.56</v>
      </c>
      <c r="G91" s="9">
        <v>66326.070000000007</v>
      </c>
      <c r="H91" s="9">
        <v>64723.32</v>
      </c>
      <c r="I91" s="9">
        <f>20443.91+45547.77</f>
        <v>65991.679999999993</v>
      </c>
      <c r="J91" s="9">
        <v>71029.279999999999</v>
      </c>
      <c r="K91" s="9">
        <v>0</v>
      </c>
      <c r="L91" s="9">
        <v>0</v>
      </c>
      <c r="M91" s="8">
        <v>39194.980000000003</v>
      </c>
      <c r="N91" s="9">
        <v>30362.490000000005</v>
      </c>
      <c r="O91" s="9">
        <v>50838.66</v>
      </c>
      <c r="P91" s="32"/>
      <c r="Q91" s="9">
        <v>44203</v>
      </c>
      <c r="R91" s="9">
        <v>1298</v>
      </c>
      <c r="S91" s="9">
        <f t="shared" si="65"/>
        <v>45501</v>
      </c>
      <c r="T91" s="9">
        <f t="shared" si="62"/>
        <v>-5337.6600000000035</v>
      </c>
      <c r="U91" s="38">
        <f t="shared" si="63"/>
        <v>1.1173086305795479</v>
      </c>
      <c r="V91" s="32"/>
      <c r="W91" s="106">
        <v>44203</v>
      </c>
      <c r="X91" s="39">
        <f t="shared" si="64"/>
        <v>0</v>
      </c>
    </row>
    <row r="92" spans="1:24" x14ac:dyDescent="0.2">
      <c r="A92" s="6" t="s">
        <v>94</v>
      </c>
      <c r="B92" s="6" t="s">
        <v>95</v>
      </c>
      <c r="C92" s="8">
        <v>2697424.42</v>
      </c>
      <c r="D92" s="8">
        <v>3141860.58</v>
      </c>
      <c r="E92" s="8">
        <v>3317047.77</v>
      </c>
      <c r="F92" s="8">
        <v>3622584.14</v>
      </c>
      <c r="G92" s="8">
        <v>3713175.66</v>
      </c>
      <c r="H92" s="8">
        <v>3585830.2399999998</v>
      </c>
      <c r="I92" s="9">
        <v>3489435.52</v>
      </c>
      <c r="J92" s="9">
        <v>3636556.14</v>
      </c>
      <c r="K92" s="9">
        <v>0</v>
      </c>
      <c r="L92" s="9">
        <v>0</v>
      </c>
      <c r="M92" s="8">
        <v>4234221.03</v>
      </c>
      <c r="N92" s="9">
        <v>4203245.6100000003</v>
      </c>
      <c r="O92" s="9">
        <v>4337806.8</v>
      </c>
      <c r="P92" s="32"/>
      <c r="Q92" s="9">
        <v>2030503</v>
      </c>
      <c r="R92" s="9">
        <v>1763643</v>
      </c>
      <c r="S92" s="9">
        <f t="shared" si="65"/>
        <v>3794146</v>
      </c>
      <c r="T92" s="9">
        <f t="shared" si="62"/>
        <v>-543660.79999999981</v>
      </c>
      <c r="U92" s="38">
        <f t="shared" si="63"/>
        <v>1.143289372628254</v>
      </c>
      <c r="V92" s="32"/>
      <c r="W92" s="106">
        <v>2030503</v>
      </c>
      <c r="X92" s="39">
        <f t="shared" si="64"/>
        <v>0</v>
      </c>
    </row>
    <row r="93" spans="1:24" x14ac:dyDescent="0.2">
      <c r="A93" s="6" t="s">
        <v>96</v>
      </c>
      <c r="B93" s="6" t="s">
        <v>97</v>
      </c>
      <c r="C93" s="8">
        <v>2367.21</v>
      </c>
      <c r="D93" s="8">
        <v>489.89</v>
      </c>
      <c r="E93" s="8">
        <v>837.05000000000007</v>
      </c>
      <c r="F93" s="8">
        <v>987.13</v>
      </c>
      <c r="G93" s="8">
        <v>794.23</v>
      </c>
      <c r="H93" s="8">
        <v>8656.26</v>
      </c>
      <c r="I93" s="9">
        <v>10230.420000000002</v>
      </c>
      <c r="J93" s="9">
        <v>6845.22</v>
      </c>
      <c r="K93" s="9">
        <v>0</v>
      </c>
      <c r="L93" s="9">
        <v>0</v>
      </c>
      <c r="M93" s="8">
        <v>2213.52</v>
      </c>
      <c r="N93" s="9">
        <v>3549.75</v>
      </c>
      <c r="O93" s="9">
        <v>3642.01</v>
      </c>
      <c r="P93" s="32"/>
      <c r="Q93" s="9">
        <v>6345</v>
      </c>
      <c r="R93" s="9">
        <v>0</v>
      </c>
      <c r="S93" s="9">
        <f t="shared" si="65"/>
        <v>6345</v>
      </c>
      <c r="T93" s="9">
        <f t="shared" si="62"/>
        <v>2702.99</v>
      </c>
      <c r="U93" s="38">
        <f t="shared" si="63"/>
        <v>0.57399684791174155</v>
      </c>
      <c r="V93" s="53"/>
      <c r="W93" s="106">
        <v>6345</v>
      </c>
      <c r="X93" s="39">
        <f>W93-Q93</f>
        <v>0</v>
      </c>
    </row>
    <row r="94" spans="1:24" x14ac:dyDescent="0.2">
      <c r="A94" s="6" t="s">
        <v>98</v>
      </c>
      <c r="B94" s="6" t="s">
        <v>99</v>
      </c>
      <c r="C94" s="8">
        <v>32331.290000000005</v>
      </c>
      <c r="D94" s="8">
        <v>46724.779999999992</v>
      </c>
      <c r="E94" s="8">
        <v>56575.539999999994</v>
      </c>
      <c r="F94" s="8">
        <v>59917.859999999993</v>
      </c>
      <c r="G94" s="8">
        <v>48308.43</v>
      </c>
      <c r="H94" s="8">
        <v>50307.22</v>
      </c>
      <c r="I94" s="9">
        <v>57075.460000000006</v>
      </c>
      <c r="J94" s="9">
        <v>49636.13</v>
      </c>
      <c r="K94" s="9">
        <v>0</v>
      </c>
      <c r="L94" s="9">
        <v>0</v>
      </c>
      <c r="M94" s="8">
        <v>76131.17</v>
      </c>
      <c r="N94" s="9">
        <v>19804.84</v>
      </c>
      <c r="O94" s="9">
        <v>65793.13</v>
      </c>
      <c r="P94" s="32"/>
      <c r="Q94" s="9">
        <v>46023</v>
      </c>
      <c r="R94" s="9">
        <v>0</v>
      </c>
      <c r="S94" s="9">
        <f t="shared" si="65"/>
        <v>46023</v>
      </c>
      <c r="T94" s="9">
        <f t="shared" si="62"/>
        <v>-19770.130000000005</v>
      </c>
      <c r="U94" s="38">
        <f t="shared" si="63"/>
        <v>1.4295706494578799</v>
      </c>
      <c r="V94" s="53"/>
      <c r="W94" s="106">
        <v>46023</v>
      </c>
      <c r="X94" s="39">
        <f t="shared" si="64"/>
        <v>0</v>
      </c>
    </row>
    <row r="95" spans="1:24" x14ac:dyDescent="0.2">
      <c r="A95" s="6" t="s">
        <v>100</v>
      </c>
      <c r="B95" s="6" t="s">
        <v>101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9">
        <v>55</v>
      </c>
      <c r="J95" s="9">
        <v>287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32"/>
      <c r="Q95" s="8">
        <v>0</v>
      </c>
      <c r="R95" s="8">
        <v>0</v>
      </c>
      <c r="S95" s="9">
        <f t="shared" si="65"/>
        <v>0</v>
      </c>
      <c r="T95" s="9">
        <f t="shared" si="62"/>
        <v>0</v>
      </c>
      <c r="U95" s="38" t="e">
        <f t="shared" si="63"/>
        <v>#DIV/0!</v>
      </c>
      <c r="V95" s="53"/>
      <c r="W95" s="106">
        <v>0</v>
      </c>
      <c r="X95" s="39">
        <f t="shared" si="64"/>
        <v>0</v>
      </c>
    </row>
    <row r="96" spans="1:24" x14ac:dyDescent="0.2">
      <c r="A96" s="2" t="s">
        <v>307</v>
      </c>
      <c r="B96" s="2" t="s">
        <v>308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356.40000000000003</v>
      </c>
      <c r="N96" s="9">
        <v>0</v>
      </c>
      <c r="O96" s="9">
        <v>0</v>
      </c>
      <c r="P96" s="32"/>
      <c r="Q96" s="8">
        <v>0</v>
      </c>
      <c r="R96" s="8">
        <v>0</v>
      </c>
      <c r="S96" s="9">
        <f t="shared" si="65"/>
        <v>0</v>
      </c>
      <c r="T96" s="9">
        <f t="shared" si="62"/>
        <v>0</v>
      </c>
      <c r="U96" s="38" t="e">
        <f t="shared" si="63"/>
        <v>#DIV/0!</v>
      </c>
      <c r="V96" s="53"/>
      <c r="W96" s="106">
        <v>0</v>
      </c>
      <c r="X96" s="39">
        <f t="shared" si="64"/>
        <v>0</v>
      </c>
    </row>
    <row r="97" spans="1:24" x14ac:dyDescent="0.2">
      <c r="A97" s="2" t="s">
        <v>309</v>
      </c>
      <c r="B97" s="2" t="s">
        <v>310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544.5</v>
      </c>
      <c r="N97" s="9">
        <v>0</v>
      </c>
      <c r="O97" s="9">
        <v>0</v>
      </c>
      <c r="P97" s="32"/>
      <c r="Q97" s="8">
        <v>0</v>
      </c>
      <c r="R97" s="8">
        <v>0</v>
      </c>
      <c r="S97" s="9">
        <f t="shared" si="65"/>
        <v>0</v>
      </c>
      <c r="T97" s="9">
        <f t="shared" si="62"/>
        <v>0</v>
      </c>
      <c r="U97" s="38" t="e">
        <f t="shared" si="63"/>
        <v>#DIV/0!</v>
      </c>
      <c r="V97" s="53"/>
      <c r="W97" s="106">
        <v>0</v>
      </c>
      <c r="X97" s="39">
        <f t="shared" si="64"/>
        <v>0</v>
      </c>
    </row>
    <row r="98" spans="1:24" x14ac:dyDescent="0.2">
      <c r="A98" s="6" t="s">
        <v>102</v>
      </c>
      <c r="B98" s="6" t="s">
        <v>103</v>
      </c>
      <c r="C98" s="8">
        <v>113554.85</v>
      </c>
      <c r="D98" s="8">
        <v>135126.76</v>
      </c>
      <c r="E98" s="8">
        <v>161012.11999999997</v>
      </c>
      <c r="F98" s="8">
        <v>150407.17999999996</v>
      </c>
      <c r="G98" s="8">
        <v>93585.189999999988</v>
      </c>
      <c r="H98" s="8">
        <v>94201.959999999992</v>
      </c>
      <c r="I98" s="9">
        <v>120646.28</v>
      </c>
      <c r="J98" s="9">
        <v>139740.96</v>
      </c>
      <c r="K98" s="9">
        <v>0</v>
      </c>
      <c r="L98" s="9">
        <v>0</v>
      </c>
      <c r="M98" s="8">
        <v>105163.76000000001</v>
      </c>
      <c r="N98" s="9">
        <v>114104.90999999999</v>
      </c>
      <c r="O98" s="9">
        <v>180316.69999999998</v>
      </c>
      <c r="P98" s="32"/>
      <c r="Q98" s="9">
        <v>51180</v>
      </c>
      <c r="R98" s="9">
        <v>945</v>
      </c>
      <c r="S98" s="9">
        <f t="shared" si="65"/>
        <v>52125</v>
      </c>
      <c r="T98" s="9">
        <f t="shared" si="62"/>
        <v>-128191.69999999998</v>
      </c>
      <c r="U98" s="38">
        <f t="shared" si="63"/>
        <v>3.4593131894484408</v>
      </c>
      <c r="V98" s="53"/>
      <c r="W98" s="106">
        <v>74004</v>
      </c>
      <c r="X98" s="39">
        <f t="shared" si="64"/>
        <v>22824</v>
      </c>
    </row>
    <row r="99" spans="1:24" x14ac:dyDescent="0.2">
      <c r="A99" s="6" t="s">
        <v>104</v>
      </c>
      <c r="B99" s="6" t="s">
        <v>105</v>
      </c>
      <c r="C99" s="8">
        <v>343373.1399999999</v>
      </c>
      <c r="D99" s="8">
        <v>392766.98</v>
      </c>
      <c r="E99" s="8">
        <v>385514.05</v>
      </c>
      <c r="F99" s="8">
        <v>376289.73999999993</v>
      </c>
      <c r="G99" s="8">
        <v>368795.63000000012</v>
      </c>
      <c r="H99" s="8">
        <v>291864.82999999996</v>
      </c>
      <c r="I99" s="9">
        <v>316618.48000000004</v>
      </c>
      <c r="J99" s="9">
        <v>263924.42</v>
      </c>
      <c r="K99" s="9">
        <v>0</v>
      </c>
      <c r="L99" s="9">
        <v>0</v>
      </c>
      <c r="M99" s="8">
        <v>257500.99000000002</v>
      </c>
      <c r="N99" s="9">
        <v>117470.69</v>
      </c>
      <c r="O99" s="9">
        <v>162072.09</v>
      </c>
      <c r="P99" s="32"/>
      <c r="Q99" s="9">
        <v>228244</v>
      </c>
      <c r="R99" s="9">
        <v>12500</v>
      </c>
      <c r="S99" s="9">
        <f t="shared" si="65"/>
        <v>240744</v>
      </c>
      <c r="T99" s="9">
        <f t="shared" si="62"/>
        <v>78671.91</v>
      </c>
      <c r="U99" s="38">
        <f t="shared" si="63"/>
        <v>0.67321341341840291</v>
      </c>
      <c r="V99" s="53"/>
      <c r="W99" s="106">
        <v>202120</v>
      </c>
      <c r="X99" s="39">
        <f t="shared" si="64"/>
        <v>-26124</v>
      </c>
    </row>
    <row r="100" spans="1:24" x14ac:dyDescent="0.2">
      <c r="A100" s="6" t="s">
        <v>106</v>
      </c>
      <c r="B100" s="6" t="s">
        <v>107</v>
      </c>
      <c r="C100" s="8">
        <v>15870.98</v>
      </c>
      <c r="D100" s="8">
        <v>13933.54</v>
      </c>
      <c r="E100" s="8">
        <v>11531.649999999998</v>
      </c>
      <c r="F100" s="8">
        <v>10498.07</v>
      </c>
      <c r="G100" s="8">
        <v>16564.570000000003</v>
      </c>
      <c r="H100" s="8">
        <v>19743.599999999999</v>
      </c>
      <c r="I100" s="9">
        <v>17963.759999999998</v>
      </c>
      <c r="J100" s="9">
        <v>18485.419999999998</v>
      </c>
      <c r="K100" s="9">
        <v>0</v>
      </c>
      <c r="L100" s="9">
        <v>0</v>
      </c>
      <c r="M100" s="8">
        <v>9104.11</v>
      </c>
      <c r="N100" s="9">
        <v>6868.58</v>
      </c>
      <c r="O100" s="9">
        <v>13909.539999999999</v>
      </c>
      <c r="P100" s="32"/>
      <c r="Q100" s="9">
        <v>9019</v>
      </c>
      <c r="R100" s="9">
        <v>179</v>
      </c>
      <c r="S100" s="9">
        <f t="shared" si="65"/>
        <v>9198</v>
      </c>
      <c r="T100" s="9">
        <f t="shared" si="62"/>
        <v>-4711.5399999999991</v>
      </c>
      <c r="U100" s="38">
        <f t="shared" si="63"/>
        <v>1.5122352685366383</v>
      </c>
      <c r="V100" s="53"/>
      <c r="W100" s="106">
        <v>9019</v>
      </c>
      <c r="X100" s="39">
        <f t="shared" si="64"/>
        <v>0</v>
      </c>
    </row>
    <row r="101" spans="1:24" x14ac:dyDescent="0.2">
      <c r="A101" s="6" t="s">
        <v>108</v>
      </c>
      <c r="B101" s="6" t="s">
        <v>109</v>
      </c>
      <c r="C101" s="8">
        <v>350478.41</v>
      </c>
      <c r="D101" s="8">
        <v>360318.12999999995</v>
      </c>
      <c r="E101" s="8">
        <v>391665.62000000005</v>
      </c>
      <c r="F101" s="8">
        <v>406126.8</v>
      </c>
      <c r="G101" s="8">
        <v>354505.29</v>
      </c>
      <c r="H101" s="8">
        <v>370454.61</v>
      </c>
      <c r="I101" s="9">
        <v>469953.03</v>
      </c>
      <c r="J101" s="9">
        <v>450160.9</v>
      </c>
      <c r="K101" s="9">
        <v>0</v>
      </c>
      <c r="L101" s="9">
        <v>0</v>
      </c>
      <c r="M101" s="8">
        <v>555039.65</v>
      </c>
      <c r="N101" s="9">
        <v>125657.15000000001</v>
      </c>
      <c r="O101" s="9">
        <v>526760.5</v>
      </c>
      <c r="P101" s="32"/>
      <c r="Q101" s="9">
        <v>452711</v>
      </c>
      <c r="R101" s="9">
        <v>3135</v>
      </c>
      <c r="S101" s="9">
        <f t="shared" si="65"/>
        <v>455846</v>
      </c>
      <c r="T101" s="9">
        <f t="shared" si="62"/>
        <v>-70914.5</v>
      </c>
      <c r="U101" s="38">
        <f t="shared" si="63"/>
        <v>1.1555667922938888</v>
      </c>
      <c r="V101" s="53"/>
      <c r="W101" s="106">
        <v>452711</v>
      </c>
      <c r="X101" s="39">
        <f t="shared" si="64"/>
        <v>0</v>
      </c>
    </row>
    <row r="102" spans="1:24" x14ac:dyDescent="0.2">
      <c r="A102" s="6" t="s">
        <v>110</v>
      </c>
      <c r="B102" s="6" t="s">
        <v>111</v>
      </c>
      <c r="C102" s="8">
        <v>45232.729999999989</v>
      </c>
      <c r="D102" s="8">
        <v>48695.29</v>
      </c>
      <c r="E102" s="8">
        <v>73363.039999999994</v>
      </c>
      <c r="F102" s="8">
        <v>68799.42</v>
      </c>
      <c r="G102" s="8">
        <v>40535.74</v>
      </c>
      <c r="H102" s="8">
        <v>43383.82</v>
      </c>
      <c r="I102" s="9">
        <v>21788.77</v>
      </c>
      <c r="J102" s="9">
        <v>23113.95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32"/>
      <c r="Q102" s="8">
        <v>0</v>
      </c>
      <c r="R102" s="8">
        <v>0</v>
      </c>
      <c r="S102" s="9">
        <f t="shared" si="65"/>
        <v>0</v>
      </c>
      <c r="T102" s="9">
        <f t="shared" si="62"/>
        <v>0</v>
      </c>
      <c r="U102" s="38" t="e">
        <f t="shared" si="63"/>
        <v>#DIV/0!</v>
      </c>
      <c r="V102" s="53"/>
      <c r="W102" s="106">
        <v>0</v>
      </c>
      <c r="X102" s="39">
        <f t="shared" si="64"/>
        <v>0</v>
      </c>
    </row>
    <row r="103" spans="1:24" x14ac:dyDescent="0.2">
      <c r="A103" s="6" t="s">
        <v>112</v>
      </c>
      <c r="B103" s="6" t="s">
        <v>113</v>
      </c>
      <c r="C103" s="8">
        <v>48777.990000000005</v>
      </c>
      <c r="D103" s="8">
        <v>66019.39</v>
      </c>
      <c r="E103" s="8">
        <v>89413.46</v>
      </c>
      <c r="F103" s="8">
        <v>69892.87</v>
      </c>
      <c r="G103" s="8">
        <v>66079.360000000001</v>
      </c>
      <c r="H103" s="8">
        <v>75394.450000000012</v>
      </c>
      <c r="I103" s="9">
        <v>73020.7</v>
      </c>
      <c r="J103" s="9">
        <v>70557</v>
      </c>
      <c r="K103" s="9">
        <v>0</v>
      </c>
      <c r="L103" s="9">
        <v>0</v>
      </c>
      <c r="M103" s="8">
        <v>68217.98000000001</v>
      </c>
      <c r="N103" s="9">
        <v>35313.15</v>
      </c>
      <c r="O103" s="9">
        <v>67088.63</v>
      </c>
      <c r="P103" s="32"/>
      <c r="Q103" s="9">
        <v>58136</v>
      </c>
      <c r="R103" s="9">
        <v>952</v>
      </c>
      <c r="S103" s="9">
        <f t="shared" si="65"/>
        <v>59088</v>
      </c>
      <c r="T103" s="9">
        <f t="shared" si="62"/>
        <v>-8000.6300000000047</v>
      </c>
      <c r="U103" s="38">
        <f t="shared" si="63"/>
        <v>1.1354019428648796</v>
      </c>
      <c r="V103" s="53"/>
      <c r="W103" s="106">
        <v>58136</v>
      </c>
      <c r="X103" s="39">
        <f t="shared" si="64"/>
        <v>0</v>
      </c>
    </row>
    <row r="104" spans="1:24" x14ac:dyDescent="0.2">
      <c r="A104" s="6" t="s">
        <v>114</v>
      </c>
      <c r="B104" s="6" t="s">
        <v>115</v>
      </c>
      <c r="C104" s="8">
        <v>51556.69</v>
      </c>
      <c r="D104" s="8">
        <v>46787.3</v>
      </c>
      <c r="E104" s="8">
        <v>58725.2</v>
      </c>
      <c r="F104" s="8">
        <v>52037.31</v>
      </c>
      <c r="G104" s="8">
        <v>41795.839999999997</v>
      </c>
      <c r="H104" s="8">
        <v>54979.80999999999</v>
      </c>
      <c r="I104" s="9">
        <v>72867.09</v>
      </c>
      <c r="J104" s="9">
        <v>44350.42</v>
      </c>
      <c r="K104" s="9">
        <v>0</v>
      </c>
      <c r="L104" s="9">
        <v>0</v>
      </c>
      <c r="M104" s="8">
        <v>42676.79</v>
      </c>
      <c r="N104" s="9">
        <v>17300.72</v>
      </c>
      <c r="O104" s="9">
        <v>60039.53</v>
      </c>
      <c r="P104" s="32"/>
      <c r="Q104" s="9">
        <v>32824</v>
      </c>
      <c r="R104" s="9">
        <v>223</v>
      </c>
      <c r="S104" s="9">
        <f t="shared" si="65"/>
        <v>33047</v>
      </c>
      <c r="T104" s="9">
        <f t="shared" si="62"/>
        <v>-26992.53</v>
      </c>
      <c r="U104" s="38">
        <f t="shared" si="63"/>
        <v>1.8167921445214392</v>
      </c>
      <c r="V104" s="53"/>
      <c r="W104" s="106">
        <v>32824</v>
      </c>
      <c r="X104" s="39">
        <f t="shared" si="64"/>
        <v>0</v>
      </c>
    </row>
    <row r="105" spans="1:24" x14ac:dyDescent="0.2">
      <c r="A105" s="6" t="s">
        <v>116</v>
      </c>
      <c r="B105" s="6" t="s">
        <v>117</v>
      </c>
      <c r="C105" s="8">
        <v>163118.34999999998</v>
      </c>
      <c r="D105" s="8">
        <v>203657.06000000003</v>
      </c>
      <c r="E105" s="8">
        <v>207360.5</v>
      </c>
      <c r="F105" s="8">
        <v>232925.56000000003</v>
      </c>
      <c r="G105" s="8">
        <v>196315.16000000003</v>
      </c>
      <c r="H105" s="8">
        <v>129762.24000000001</v>
      </c>
      <c r="I105" s="9">
        <v>167954.52</v>
      </c>
      <c r="J105" s="9">
        <v>168646.67</v>
      </c>
      <c r="K105" s="9">
        <v>0</v>
      </c>
      <c r="L105" s="9">
        <v>0</v>
      </c>
      <c r="M105" s="8">
        <v>185856.03000000006</v>
      </c>
      <c r="N105" s="9">
        <v>65872.349999999991</v>
      </c>
      <c r="O105" s="9">
        <v>126956.41000000002</v>
      </c>
      <c r="P105" s="32"/>
      <c r="Q105" s="9">
        <v>118556</v>
      </c>
      <c r="R105" s="9">
        <v>0</v>
      </c>
      <c r="S105" s="9">
        <f t="shared" si="65"/>
        <v>118556</v>
      </c>
      <c r="T105" s="9">
        <f t="shared" si="62"/>
        <v>-8400.410000000018</v>
      </c>
      <c r="U105" s="38">
        <f t="shared" si="63"/>
        <v>1.0708560511488243</v>
      </c>
      <c r="V105" s="53"/>
      <c r="W105" s="106">
        <v>118556</v>
      </c>
      <c r="X105" s="39">
        <f t="shared" si="64"/>
        <v>0</v>
      </c>
    </row>
    <row r="106" spans="1:24" x14ac:dyDescent="0.2">
      <c r="A106" s="6" t="s">
        <v>118</v>
      </c>
      <c r="B106" s="6" t="s">
        <v>119</v>
      </c>
      <c r="C106" s="8">
        <v>18025.14</v>
      </c>
      <c r="D106" s="8">
        <v>13936.170000000002</v>
      </c>
      <c r="E106" s="8">
        <v>11194.939999999999</v>
      </c>
      <c r="F106" s="8">
        <v>11618.85</v>
      </c>
      <c r="G106" s="8">
        <v>11938.99</v>
      </c>
      <c r="H106" s="8">
        <v>10456.16</v>
      </c>
      <c r="I106" s="9">
        <v>12735.810000000001</v>
      </c>
      <c r="J106" s="9">
        <v>14247.04</v>
      </c>
      <c r="K106" s="9">
        <v>0</v>
      </c>
      <c r="L106" s="9">
        <v>0</v>
      </c>
      <c r="M106" s="8">
        <v>9261.2900000000009</v>
      </c>
      <c r="N106" s="9">
        <v>8926.6200000000008</v>
      </c>
      <c r="O106" s="9">
        <v>15042.89</v>
      </c>
      <c r="P106" s="32"/>
      <c r="Q106" s="9">
        <v>10952</v>
      </c>
      <c r="R106" s="9">
        <v>269</v>
      </c>
      <c r="S106" s="9">
        <f t="shared" si="65"/>
        <v>11221</v>
      </c>
      <c r="T106" s="9">
        <f t="shared" si="62"/>
        <v>-3821.8899999999994</v>
      </c>
      <c r="U106" s="38">
        <f t="shared" si="63"/>
        <v>1.3406015506639337</v>
      </c>
      <c r="V106" s="53"/>
      <c r="W106" s="106">
        <v>10952</v>
      </c>
      <c r="X106" s="39">
        <f t="shared" si="64"/>
        <v>0</v>
      </c>
    </row>
    <row r="107" spans="1:24" x14ac:dyDescent="0.2">
      <c r="A107" s="6" t="s">
        <v>120</v>
      </c>
      <c r="B107" s="6" t="s">
        <v>121</v>
      </c>
      <c r="C107" s="8">
        <v>39762.649999999994</v>
      </c>
      <c r="D107" s="8">
        <v>48108.369999999995</v>
      </c>
      <c r="E107" s="8">
        <v>66483.39999999998</v>
      </c>
      <c r="F107" s="8">
        <v>63570.76</v>
      </c>
      <c r="G107" s="8">
        <v>29185.05</v>
      </c>
      <c r="H107" s="8">
        <v>23549.330000000005</v>
      </c>
      <c r="I107" s="9">
        <v>21799.949999999997</v>
      </c>
      <c r="J107" s="9">
        <v>21388.1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32"/>
      <c r="Q107" s="8">
        <v>0</v>
      </c>
      <c r="R107" s="8">
        <v>0</v>
      </c>
      <c r="S107" s="9">
        <f t="shared" si="65"/>
        <v>0</v>
      </c>
      <c r="T107" s="9">
        <f t="shared" si="62"/>
        <v>0</v>
      </c>
      <c r="U107" s="38" t="e">
        <f t="shared" si="63"/>
        <v>#DIV/0!</v>
      </c>
      <c r="V107" s="53"/>
      <c r="W107" s="106">
        <v>0</v>
      </c>
      <c r="X107" s="39">
        <f t="shared" si="64"/>
        <v>0</v>
      </c>
    </row>
    <row r="108" spans="1:24" x14ac:dyDescent="0.2">
      <c r="A108" s="6" t="s">
        <v>122</v>
      </c>
      <c r="B108" s="6" t="s">
        <v>123</v>
      </c>
      <c r="C108" s="8">
        <v>44990.73</v>
      </c>
      <c r="D108" s="8">
        <v>59137.689999999995</v>
      </c>
      <c r="E108" s="8">
        <v>85253.74</v>
      </c>
      <c r="F108" s="8">
        <v>83955.180000000008</v>
      </c>
      <c r="G108" s="8">
        <v>65779.829999999987</v>
      </c>
      <c r="H108" s="8">
        <v>80655.310000000012</v>
      </c>
      <c r="I108" s="9">
        <v>91592.820000000022</v>
      </c>
      <c r="J108" s="9">
        <v>79254.17</v>
      </c>
      <c r="K108" s="9">
        <v>0</v>
      </c>
      <c r="L108" s="9">
        <v>0</v>
      </c>
      <c r="M108" s="8">
        <v>46197.599999999999</v>
      </c>
      <c r="N108" s="9">
        <v>54405.55</v>
      </c>
      <c r="O108" s="9">
        <v>62699.810000000005</v>
      </c>
      <c r="P108" s="32"/>
      <c r="Q108" s="9">
        <v>52681</v>
      </c>
      <c r="R108" s="9">
        <v>896</v>
      </c>
      <c r="S108" s="9">
        <f t="shared" si="65"/>
        <v>53577</v>
      </c>
      <c r="T108" s="9">
        <f t="shared" si="62"/>
        <v>-9122.8100000000049</v>
      </c>
      <c r="U108" s="38">
        <f t="shared" si="63"/>
        <v>1.1702747447598785</v>
      </c>
      <c r="V108" s="53"/>
      <c r="W108" s="106">
        <v>52681</v>
      </c>
      <c r="X108" s="39">
        <f t="shared" si="64"/>
        <v>0</v>
      </c>
    </row>
    <row r="109" spans="1:24" x14ac:dyDescent="0.2">
      <c r="A109" s="6" t="s">
        <v>124</v>
      </c>
      <c r="B109" s="6" t="s">
        <v>125</v>
      </c>
      <c r="C109" s="8">
        <v>57584.179999999993</v>
      </c>
      <c r="D109" s="8">
        <v>63824.31</v>
      </c>
      <c r="E109" s="8">
        <v>83435.5</v>
      </c>
      <c r="F109" s="8">
        <v>69049.66</v>
      </c>
      <c r="G109" s="8">
        <v>53474.569999999992</v>
      </c>
      <c r="H109" s="8">
        <v>58025.09</v>
      </c>
      <c r="I109" s="9">
        <v>53380.62000000001</v>
      </c>
      <c r="J109" s="9">
        <v>61257.78</v>
      </c>
      <c r="K109" s="9">
        <v>0</v>
      </c>
      <c r="L109" s="9">
        <v>0</v>
      </c>
      <c r="M109" s="8">
        <v>70122.070000000022</v>
      </c>
      <c r="N109" s="9">
        <v>31601.08</v>
      </c>
      <c r="O109" s="9">
        <v>59604.58</v>
      </c>
      <c r="P109" s="32"/>
      <c r="Q109" s="9">
        <v>33665</v>
      </c>
      <c r="R109" s="9">
        <v>330</v>
      </c>
      <c r="S109" s="9">
        <f t="shared" si="65"/>
        <v>33995</v>
      </c>
      <c r="T109" s="9">
        <f t="shared" si="62"/>
        <v>-25609.58</v>
      </c>
      <c r="U109" s="38">
        <f t="shared" si="63"/>
        <v>1.7533337255478747</v>
      </c>
      <c r="V109" s="53"/>
      <c r="W109" s="106">
        <v>36965</v>
      </c>
      <c r="X109" s="39">
        <f t="shared" si="64"/>
        <v>3300</v>
      </c>
    </row>
    <row r="110" spans="1:24" x14ac:dyDescent="0.2">
      <c r="A110" s="6" t="s">
        <v>126</v>
      </c>
      <c r="B110" s="6" t="s">
        <v>127</v>
      </c>
      <c r="C110" s="8">
        <v>83044.959999999992</v>
      </c>
      <c r="D110" s="8">
        <v>91433.260000000024</v>
      </c>
      <c r="E110" s="8">
        <v>129537.34999999999</v>
      </c>
      <c r="F110" s="8">
        <v>91798.7</v>
      </c>
      <c r="G110" s="8">
        <v>95848.62999999999</v>
      </c>
      <c r="H110" s="8">
        <v>77935.85000000002</v>
      </c>
      <c r="I110" s="9">
        <v>97118.200000000012</v>
      </c>
      <c r="J110" s="9">
        <v>61769.56</v>
      </c>
      <c r="K110" s="9">
        <v>0</v>
      </c>
      <c r="L110" s="9">
        <v>0</v>
      </c>
      <c r="M110" s="8">
        <v>34901.5</v>
      </c>
      <c r="N110" s="9">
        <v>39682.590000000004</v>
      </c>
      <c r="O110" s="9">
        <v>95747.13</v>
      </c>
      <c r="P110" s="32"/>
      <c r="Q110" s="9">
        <v>44955</v>
      </c>
      <c r="R110" s="9">
        <v>0</v>
      </c>
      <c r="S110" s="9">
        <f t="shared" si="65"/>
        <v>44955</v>
      </c>
      <c r="T110" s="9">
        <f t="shared" si="62"/>
        <v>-50792.130000000005</v>
      </c>
      <c r="U110" s="38">
        <f t="shared" si="63"/>
        <v>2.1298438438438438</v>
      </c>
      <c r="V110" s="53"/>
      <c r="W110" s="106">
        <v>44955</v>
      </c>
      <c r="X110" s="39">
        <f t="shared" si="64"/>
        <v>0</v>
      </c>
    </row>
    <row r="111" spans="1:24" x14ac:dyDescent="0.2">
      <c r="A111" s="6" t="s">
        <v>128</v>
      </c>
      <c r="B111" s="6" t="s">
        <v>129</v>
      </c>
      <c r="C111" s="8">
        <v>61974.87</v>
      </c>
      <c r="D111" s="8">
        <v>70949.76999999999</v>
      </c>
      <c r="E111" s="8">
        <v>66534.010000000009</v>
      </c>
      <c r="F111" s="8">
        <v>79429.099999999991</v>
      </c>
      <c r="G111" s="8">
        <v>84881.48</v>
      </c>
      <c r="H111" s="8">
        <v>81948.390000000014</v>
      </c>
      <c r="I111" s="9">
        <v>95145.37000000001</v>
      </c>
      <c r="J111" s="9">
        <v>91459.19</v>
      </c>
      <c r="K111" s="9">
        <v>0</v>
      </c>
      <c r="L111" s="9">
        <v>0</v>
      </c>
      <c r="M111" s="8">
        <v>98891.130000000019</v>
      </c>
      <c r="N111" s="9">
        <v>57683.459999999992</v>
      </c>
      <c r="O111" s="9">
        <v>94500.010000000009</v>
      </c>
      <c r="P111" s="32"/>
      <c r="Q111" s="9">
        <v>67887</v>
      </c>
      <c r="R111" s="9">
        <v>1735</v>
      </c>
      <c r="S111" s="9">
        <f t="shared" si="65"/>
        <v>69622</v>
      </c>
      <c r="T111" s="9">
        <f t="shared" si="62"/>
        <v>-24878.010000000009</v>
      </c>
      <c r="U111" s="38">
        <f t="shared" si="63"/>
        <v>1.3573297233633048</v>
      </c>
      <c r="V111" s="53"/>
      <c r="W111" s="106">
        <v>67887</v>
      </c>
      <c r="X111" s="39">
        <f t="shared" si="64"/>
        <v>0</v>
      </c>
    </row>
    <row r="112" spans="1:24" x14ac:dyDescent="0.2">
      <c r="A112" s="6" t="s">
        <v>130</v>
      </c>
      <c r="B112" s="6" t="s">
        <v>131</v>
      </c>
      <c r="C112" s="8">
        <v>46815.75</v>
      </c>
      <c r="D112" s="8">
        <v>34065.219999999994</v>
      </c>
      <c r="E112" s="8">
        <v>53214.27</v>
      </c>
      <c r="F112" s="8">
        <v>42513.74</v>
      </c>
      <c r="G112" s="8">
        <v>35868.28</v>
      </c>
      <c r="H112" s="8">
        <v>30301.78</v>
      </c>
      <c r="I112" s="9">
        <v>46119.849999999991</v>
      </c>
      <c r="J112" s="9">
        <v>34729.26</v>
      </c>
      <c r="K112" s="9">
        <v>0</v>
      </c>
      <c r="L112" s="9">
        <v>0</v>
      </c>
      <c r="M112" s="8">
        <v>39163.39</v>
      </c>
      <c r="N112" s="9">
        <v>16311.120000000003</v>
      </c>
      <c r="O112" s="9">
        <v>50063.81</v>
      </c>
      <c r="P112" s="32"/>
      <c r="Q112" s="9">
        <v>32839</v>
      </c>
      <c r="R112" s="9">
        <v>224</v>
      </c>
      <c r="S112" s="9">
        <f t="shared" si="65"/>
        <v>33063</v>
      </c>
      <c r="T112" s="9">
        <f t="shared" si="62"/>
        <v>-17000.809999999998</v>
      </c>
      <c r="U112" s="38">
        <f t="shared" si="63"/>
        <v>1.5141944167195958</v>
      </c>
      <c r="V112" s="53"/>
      <c r="W112" s="106">
        <v>32839</v>
      </c>
      <c r="X112" s="39">
        <f t="shared" si="64"/>
        <v>0</v>
      </c>
    </row>
    <row r="113" spans="1:24" x14ac:dyDescent="0.2">
      <c r="A113" s="6" t="s">
        <v>132</v>
      </c>
      <c r="B113" s="6" t="s">
        <v>133</v>
      </c>
      <c r="C113" s="8">
        <v>54720.02</v>
      </c>
      <c r="D113" s="8">
        <v>63957.159999999996</v>
      </c>
      <c r="E113" s="8">
        <v>73803.249999999985</v>
      </c>
      <c r="F113" s="8">
        <v>75815.889999999985</v>
      </c>
      <c r="G113" s="8">
        <v>67416.62999999999</v>
      </c>
      <c r="H113" s="8">
        <v>60203.170000000006</v>
      </c>
      <c r="I113" s="9">
        <v>74664.159999999989</v>
      </c>
      <c r="J113" s="9">
        <v>63843.05</v>
      </c>
      <c r="K113" s="9">
        <v>0</v>
      </c>
      <c r="L113" s="9">
        <v>0</v>
      </c>
      <c r="M113" s="8">
        <v>56320.179999999993</v>
      </c>
      <c r="N113" s="9">
        <v>38648.269999999997</v>
      </c>
      <c r="O113" s="9">
        <v>73506.92</v>
      </c>
      <c r="P113" s="32"/>
      <c r="Q113" s="9">
        <v>51407</v>
      </c>
      <c r="R113" s="9">
        <v>997</v>
      </c>
      <c r="S113" s="9">
        <f t="shared" si="65"/>
        <v>52404</v>
      </c>
      <c r="T113" s="9">
        <f t="shared" si="62"/>
        <v>-21102.92</v>
      </c>
      <c r="U113" s="38">
        <f t="shared" si="63"/>
        <v>1.4026967407068163</v>
      </c>
      <c r="V113" s="53"/>
      <c r="W113" s="106">
        <v>51407</v>
      </c>
      <c r="X113" s="39">
        <f t="shared" si="64"/>
        <v>0</v>
      </c>
    </row>
    <row r="114" spans="1:24" ht="13.5" thickBot="1" x14ac:dyDescent="0.25">
      <c r="B114" s="22" t="s">
        <v>14</v>
      </c>
      <c r="C114" s="23">
        <f t="shared" ref="C114:N114" si="66">SUM(C81:C113)</f>
        <v>4814527.34</v>
      </c>
      <c r="D114" s="23">
        <f t="shared" si="66"/>
        <v>5762802.8199999984</v>
      </c>
      <c r="E114" s="23">
        <f t="shared" si="66"/>
        <v>6188840.2200000007</v>
      </c>
      <c r="F114" s="23">
        <f t="shared" si="66"/>
        <v>7032665.379999999</v>
      </c>
      <c r="G114" s="23">
        <f t="shared" si="66"/>
        <v>6356467.700000002</v>
      </c>
      <c r="H114" s="23">
        <f t="shared" si="66"/>
        <v>5947708.7899999991</v>
      </c>
      <c r="I114" s="23">
        <f t="shared" si="66"/>
        <v>6158627.6699999999</v>
      </c>
      <c r="J114" s="23">
        <f t="shared" si="66"/>
        <v>6082630.7399999993</v>
      </c>
      <c r="K114" s="23">
        <f t="shared" si="66"/>
        <v>0</v>
      </c>
      <c r="L114" s="23">
        <f t="shared" si="66"/>
        <v>0</v>
      </c>
      <c r="M114" s="23">
        <f t="shared" si="66"/>
        <v>6534229.8400000008</v>
      </c>
      <c r="N114" s="23">
        <f t="shared" si="66"/>
        <v>5456587.8400000008</v>
      </c>
      <c r="O114" s="23">
        <f t="shared" ref="O114" si="67">SUM(O81:O113)</f>
        <v>6581619.5099999988</v>
      </c>
      <c r="P114" s="33"/>
      <c r="Q114" s="40">
        <f>SUM(Q81:Q113)</f>
        <v>3866394</v>
      </c>
      <c r="R114" s="40">
        <f>SUM(R81:R113)</f>
        <v>1790310</v>
      </c>
      <c r="S114" s="40">
        <f>SUM(S81:S113)</f>
        <v>5656704</v>
      </c>
      <c r="T114" s="40">
        <f>S114-O114</f>
        <v>-924915.50999999885</v>
      </c>
      <c r="U114" s="41">
        <f>O114/S114</f>
        <v>1.163507850154436</v>
      </c>
      <c r="V114" s="54"/>
      <c r="W114" s="40">
        <f>SUM(W81:W113)</f>
        <v>3866394</v>
      </c>
      <c r="X114" s="40">
        <f>SUM(X81:X113)</f>
        <v>0</v>
      </c>
    </row>
    <row r="115" spans="1:24" ht="13.5" thickTop="1" x14ac:dyDescent="0.2">
      <c r="B115" s="6" t="s">
        <v>13</v>
      </c>
      <c r="C115" s="8"/>
      <c r="D115" s="9">
        <f>D114-C114</f>
        <v>948275.47999999858</v>
      </c>
      <c r="E115" s="9">
        <f t="shared" ref="E115:O115" si="68">E114-D114</f>
        <v>426037.40000000224</v>
      </c>
      <c r="F115" s="9">
        <f t="shared" si="68"/>
        <v>843825.15999999829</v>
      </c>
      <c r="G115" s="9">
        <f t="shared" si="68"/>
        <v>-676197.67999999691</v>
      </c>
      <c r="H115" s="9">
        <f t="shared" si="68"/>
        <v>-408758.91000000294</v>
      </c>
      <c r="I115" s="9">
        <f t="shared" si="68"/>
        <v>210918.88000000082</v>
      </c>
      <c r="J115" s="9">
        <f t="shared" si="68"/>
        <v>-75996.930000000633</v>
      </c>
      <c r="K115" s="9">
        <f t="shared" si="68"/>
        <v>-6082630.7399999993</v>
      </c>
      <c r="L115" s="9">
        <f t="shared" si="68"/>
        <v>0</v>
      </c>
      <c r="M115" s="9">
        <f t="shared" si="68"/>
        <v>6534229.8400000008</v>
      </c>
      <c r="N115" s="9">
        <f t="shared" si="68"/>
        <v>-1077642</v>
      </c>
      <c r="O115" s="9">
        <f t="shared" si="68"/>
        <v>1125031.6699999981</v>
      </c>
      <c r="P115" s="32"/>
      <c r="Q115" s="56"/>
      <c r="R115" s="56"/>
      <c r="S115" s="56"/>
      <c r="T115" s="16"/>
      <c r="U115" s="16"/>
      <c r="V115" s="13"/>
      <c r="W115" s="56"/>
      <c r="X115" s="16"/>
    </row>
    <row r="116" spans="1:24" x14ac:dyDescent="0.2">
      <c r="B116" s="6" t="s">
        <v>12</v>
      </c>
      <c r="C116" s="8"/>
      <c r="D116" s="24">
        <f>D115/C114</f>
        <v>0.19696128260017287</v>
      </c>
      <c r="E116" s="24">
        <f t="shared" ref="E116:O116" si="69">E115/D114</f>
        <v>7.392885255789515E-2</v>
      </c>
      <c r="F116" s="24">
        <f t="shared" si="69"/>
        <v>0.13634625067117959</v>
      </c>
      <c r="G116" s="24">
        <f t="shared" si="69"/>
        <v>-9.6150981663796584E-2</v>
      </c>
      <c r="H116" s="24">
        <f t="shared" si="69"/>
        <v>-6.4305983966535821E-2</v>
      </c>
      <c r="I116" s="24">
        <f t="shared" si="69"/>
        <v>3.5462206951796783E-2</v>
      </c>
      <c r="J116" s="24">
        <f t="shared" si="69"/>
        <v>-1.2339913057286775E-2</v>
      </c>
      <c r="K116" s="24">
        <f t="shared" si="69"/>
        <v>-1</v>
      </c>
      <c r="L116" s="24" t="e">
        <f t="shared" si="69"/>
        <v>#DIV/0!</v>
      </c>
      <c r="M116" s="24" t="e">
        <f t="shared" si="69"/>
        <v>#DIV/0!</v>
      </c>
      <c r="N116" s="24">
        <f t="shared" si="69"/>
        <v>-0.16492257333880375</v>
      </c>
      <c r="O116" s="24">
        <f t="shared" si="69"/>
        <v>0.20617860519954498</v>
      </c>
      <c r="P116" s="34"/>
      <c r="Q116" s="42"/>
      <c r="R116" s="42"/>
      <c r="S116" s="42"/>
      <c r="T116" s="16"/>
      <c r="U116" s="16"/>
      <c r="V116" s="13"/>
      <c r="W116" s="16"/>
      <c r="X116" s="16"/>
    </row>
    <row r="117" spans="1:24" x14ac:dyDescent="0.2">
      <c r="B117" s="6"/>
      <c r="C117" s="8"/>
      <c r="D117" s="24"/>
      <c r="E117" s="24"/>
      <c r="F117" s="24"/>
      <c r="G117" s="24"/>
      <c r="H117" s="24"/>
      <c r="I117" s="42"/>
      <c r="J117" s="42"/>
      <c r="K117" s="42"/>
      <c r="L117" s="42"/>
      <c r="M117" s="42"/>
      <c r="N117" s="42"/>
      <c r="O117" s="42"/>
      <c r="P117" s="34"/>
      <c r="Q117" s="56"/>
      <c r="R117" s="56"/>
      <c r="S117" s="56"/>
      <c r="T117" s="16"/>
      <c r="U117" s="16"/>
      <c r="V117" s="13"/>
      <c r="W117" s="56"/>
      <c r="X117" s="16"/>
    </row>
    <row r="118" spans="1:24" x14ac:dyDescent="0.2">
      <c r="C118" s="8"/>
      <c r="D118" s="8"/>
      <c r="E118" s="8"/>
      <c r="F118" s="8"/>
      <c r="G118" s="8"/>
      <c r="H118" s="8"/>
      <c r="I118" s="9"/>
      <c r="J118" s="9"/>
      <c r="K118" s="9"/>
      <c r="L118" s="9"/>
      <c r="M118" s="9"/>
      <c r="N118" s="9"/>
      <c r="O118" s="9"/>
      <c r="P118" s="32"/>
      <c r="Q118" s="9"/>
      <c r="R118" s="9"/>
      <c r="S118" s="9"/>
      <c r="T118" s="16"/>
      <c r="U118" s="16"/>
      <c r="V118" s="13"/>
      <c r="W118" s="16"/>
      <c r="X118" s="16"/>
    </row>
    <row r="119" spans="1:24" ht="13.5" thickBot="1" x14ac:dyDescent="0.25">
      <c r="B119" s="25" t="s">
        <v>366</v>
      </c>
      <c r="C119" s="26">
        <f t="shared" ref="C119:N119" si="70">SUM(C76,C114)</f>
        <v>20562249.090000004</v>
      </c>
      <c r="D119" s="26">
        <f t="shared" si="70"/>
        <v>21732291.07</v>
      </c>
      <c r="E119" s="26">
        <f t="shared" si="70"/>
        <v>21120492.200000003</v>
      </c>
      <c r="F119" s="26">
        <f t="shared" si="70"/>
        <v>23312414.109999999</v>
      </c>
      <c r="G119" s="26">
        <f t="shared" si="70"/>
        <v>23536451.750000004</v>
      </c>
      <c r="H119" s="26">
        <f t="shared" si="70"/>
        <v>23003843.579999998</v>
      </c>
      <c r="I119" s="26">
        <f t="shared" si="70"/>
        <v>24169742.899999999</v>
      </c>
      <c r="J119" s="26">
        <f t="shared" si="70"/>
        <v>23742899.34</v>
      </c>
      <c r="K119" s="26">
        <f t="shared" si="70"/>
        <v>16365256.060000002</v>
      </c>
      <c r="L119" s="26">
        <f t="shared" si="70"/>
        <v>16642481.969999999</v>
      </c>
      <c r="M119" s="26">
        <f t="shared" si="70"/>
        <v>22173886.169999998</v>
      </c>
      <c r="N119" s="26">
        <f t="shared" si="70"/>
        <v>20878867.630000003</v>
      </c>
      <c r="O119" s="26">
        <f t="shared" ref="O119" si="71">SUM(O76,O114)</f>
        <v>25379011.200000003</v>
      </c>
      <c r="P119" s="33"/>
      <c r="Q119" s="26">
        <f>SUM(Q76,Q114)</f>
        <v>23244159</v>
      </c>
      <c r="R119" s="26">
        <f>SUM(R76,R114)</f>
        <v>1794726.3</v>
      </c>
      <c r="S119" s="26">
        <f>SUM(S76,S114)</f>
        <v>25038885.300000001</v>
      </c>
      <c r="T119" s="26">
        <f>S119-O119</f>
        <v>-340125.90000000224</v>
      </c>
      <c r="U119" s="27">
        <f>O119/S119</f>
        <v>1.0135839074273807</v>
      </c>
      <c r="V119" s="54"/>
      <c r="W119" s="26">
        <f>SUM(W76,W114)</f>
        <v>23944041</v>
      </c>
      <c r="X119" s="26">
        <f>SUM(X76,X114)</f>
        <v>699882</v>
      </c>
    </row>
    <row r="120" spans="1:24" ht="13.5" thickTop="1" x14ac:dyDescent="0.2">
      <c r="B120" s="6" t="s">
        <v>13</v>
      </c>
      <c r="C120" s="8"/>
      <c r="D120" s="9">
        <f>D119-C119</f>
        <v>1170041.9799999967</v>
      </c>
      <c r="E120" s="9">
        <f t="shared" ref="E120:O120" si="72">E119-D119</f>
        <v>-611798.86999999732</v>
      </c>
      <c r="F120" s="9">
        <f t="shared" si="72"/>
        <v>2191921.9099999964</v>
      </c>
      <c r="G120" s="9">
        <f t="shared" si="72"/>
        <v>224037.64000000432</v>
      </c>
      <c r="H120" s="9">
        <f t="shared" si="72"/>
        <v>-532608.17000000551</v>
      </c>
      <c r="I120" s="9">
        <f t="shared" si="72"/>
        <v>1165899.3200000003</v>
      </c>
      <c r="J120" s="9">
        <f t="shared" si="72"/>
        <v>-426843.55999999866</v>
      </c>
      <c r="K120" s="9">
        <f t="shared" si="72"/>
        <v>-7377643.2799999975</v>
      </c>
      <c r="L120" s="9">
        <f t="shared" si="72"/>
        <v>277225.90999999642</v>
      </c>
      <c r="M120" s="9">
        <f t="shared" si="72"/>
        <v>5531404.1999999993</v>
      </c>
      <c r="N120" s="9">
        <f t="shared" si="72"/>
        <v>-1295018.5399999954</v>
      </c>
      <c r="O120" s="9">
        <f t="shared" si="72"/>
        <v>4500143.57</v>
      </c>
      <c r="P120" s="9"/>
      <c r="Q120" s="9"/>
      <c r="R120" s="9"/>
      <c r="S120" s="9"/>
      <c r="T120" s="16"/>
      <c r="U120" s="16"/>
      <c r="V120" s="16"/>
      <c r="W120" s="16"/>
      <c r="X120" s="16"/>
    </row>
    <row r="121" spans="1:24" x14ac:dyDescent="0.2">
      <c r="B121" s="6" t="s">
        <v>12</v>
      </c>
      <c r="D121" s="24">
        <f>D120/C119</f>
        <v>5.6902431970295549E-2</v>
      </c>
      <c r="E121" s="24">
        <f t="shared" ref="E121:O121" si="73">E120/D119</f>
        <v>-2.815160481835003E-2</v>
      </c>
      <c r="F121" s="24">
        <f t="shared" si="73"/>
        <v>0.10378176271857889</v>
      </c>
      <c r="G121" s="24">
        <f t="shared" si="73"/>
        <v>9.6102290797889546E-3</v>
      </c>
      <c r="H121" s="24">
        <f t="shared" si="73"/>
        <v>-2.2629076619418872E-2</v>
      </c>
      <c r="I121" s="24">
        <f t="shared" si="73"/>
        <v>5.068280506887364E-2</v>
      </c>
      <c r="J121" s="24">
        <f t="shared" si="73"/>
        <v>-1.7660244122828409E-2</v>
      </c>
      <c r="K121" s="24">
        <f t="shared" si="73"/>
        <v>-0.31073051249350903</v>
      </c>
      <c r="L121" s="24">
        <f t="shared" si="73"/>
        <v>1.6939906652459452E-2</v>
      </c>
      <c r="M121" s="24">
        <f t="shared" si="73"/>
        <v>0.33236654304153646</v>
      </c>
      <c r="N121" s="24">
        <f t="shared" si="73"/>
        <v>-5.8402867682800751E-2</v>
      </c>
      <c r="O121" s="24">
        <f t="shared" si="73"/>
        <v>0.21553580633529787</v>
      </c>
      <c r="P121" s="24"/>
      <c r="Q121" s="42"/>
      <c r="R121" s="42"/>
      <c r="S121" s="42"/>
      <c r="T121" s="16"/>
      <c r="U121" s="16"/>
      <c r="V121" s="16"/>
      <c r="W121" s="16"/>
      <c r="X121" s="16"/>
    </row>
    <row r="122" spans="1:24" x14ac:dyDescent="0.2">
      <c r="B122" s="6"/>
      <c r="D122" s="24"/>
      <c r="E122" s="24"/>
      <c r="F122" s="24"/>
      <c r="G122" s="24"/>
      <c r="H122" s="24"/>
      <c r="I122" s="42"/>
      <c r="J122" s="42"/>
      <c r="K122" s="42"/>
      <c r="L122" s="42"/>
      <c r="M122" s="42"/>
      <c r="N122" s="42"/>
      <c r="O122" s="42"/>
      <c r="P122" s="24"/>
      <c r="Q122" s="56"/>
      <c r="R122" s="64"/>
      <c r="S122" s="56"/>
      <c r="T122" s="16"/>
      <c r="U122" s="16"/>
      <c r="V122" s="16"/>
      <c r="W122" s="56"/>
      <c r="X122" s="16"/>
    </row>
    <row r="123" spans="1:24" x14ac:dyDescent="0.2">
      <c r="B123" s="6"/>
      <c r="D123" s="24"/>
      <c r="E123" s="24"/>
      <c r="F123" s="24"/>
      <c r="G123" s="24"/>
      <c r="H123" s="24"/>
      <c r="I123" s="42"/>
      <c r="J123" s="42"/>
      <c r="K123" s="42"/>
      <c r="L123" s="42"/>
      <c r="M123" s="42"/>
      <c r="N123" s="42"/>
      <c r="O123" s="42"/>
      <c r="P123" s="24"/>
      <c r="Q123" s="42"/>
      <c r="R123" s="65"/>
      <c r="S123" s="42"/>
      <c r="T123" s="16"/>
      <c r="U123" s="16"/>
      <c r="V123" s="16"/>
      <c r="W123" s="16"/>
      <c r="X123" s="16"/>
    </row>
    <row r="124" spans="1:24" s="1" customFormat="1" x14ac:dyDescent="0.2">
      <c r="A124" s="2" t="s">
        <v>175</v>
      </c>
      <c r="B124" s="43"/>
      <c r="D124" s="57"/>
      <c r="E124" s="57"/>
      <c r="F124" s="57"/>
      <c r="G124" s="57"/>
      <c r="H124" s="57"/>
      <c r="I124" s="58"/>
    </row>
    <row r="125" spans="1:24" s="1" customFormat="1" x14ac:dyDescent="0.2">
      <c r="A125" s="2" t="s">
        <v>360</v>
      </c>
      <c r="B125" s="43"/>
      <c r="D125" s="57"/>
      <c r="E125" s="57"/>
      <c r="F125" s="57"/>
      <c r="G125" s="57"/>
      <c r="H125" s="57"/>
      <c r="I125" s="58"/>
      <c r="M125" s="70"/>
    </row>
    <row r="126" spans="1:24" s="1" customFormat="1" x14ac:dyDescent="0.2">
      <c r="A126" s="2" t="s">
        <v>361</v>
      </c>
      <c r="B126" s="43"/>
      <c r="D126" s="57"/>
      <c r="E126" s="57"/>
      <c r="F126" s="57"/>
      <c r="G126" s="57"/>
      <c r="H126" s="57"/>
      <c r="I126" s="58"/>
      <c r="N126" s="70"/>
      <c r="O126" s="70"/>
    </row>
    <row r="127" spans="1:24" s="1" customFormat="1" x14ac:dyDescent="0.2">
      <c r="A127" s="2" t="s">
        <v>191</v>
      </c>
      <c r="B127" s="43"/>
      <c r="D127" s="57"/>
      <c r="E127" s="57"/>
      <c r="F127" s="57"/>
      <c r="G127" s="57"/>
      <c r="H127" s="57"/>
      <c r="I127" s="58"/>
      <c r="J127" s="58"/>
      <c r="K127" s="58"/>
      <c r="L127" s="57"/>
      <c r="N127" s="66"/>
      <c r="O127" s="66"/>
      <c r="P127" s="4"/>
      <c r="Q127" s="4"/>
      <c r="R127" s="4"/>
      <c r="S127" s="4"/>
    </row>
    <row r="128" spans="1:24" x14ac:dyDescent="0.2">
      <c r="A128" s="2" t="s">
        <v>358</v>
      </c>
      <c r="B128" s="6"/>
      <c r="D128" s="24"/>
      <c r="E128" s="24"/>
      <c r="F128" s="24"/>
      <c r="G128" s="24"/>
      <c r="H128" s="24"/>
      <c r="I128" s="42"/>
      <c r="N128" s="71"/>
      <c r="O128" s="71"/>
    </row>
    <row r="129" spans="1:15" x14ac:dyDescent="0.2">
      <c r="A129" s="2" t="s">
        <v>359</v>
      </c>
      <c r="B129" s="6"/>
      <c r="D129" s="24"/>
      <c r="E129" s="24"/>
      <c r="F129" s="24"/>
      <c r="G129" s="24"/>
      <c r="H129" s="24"/>
      <c r="I129" s="42"/>
      <c r="M129" s="71"/>
      <c r="N129" s="71"/>
      <c r="O129" s="71"/>
    </row>
    <row r="130" spans="1:15" x14ac:dyDescent="0.2">
      <c r="A130" s="2" t="s">
        <v>371</v>
      </c>
      <c r="B130" s="6"/>
      <c r="D130" s="24"/>
      <c r="E130" s="24"/>
      <c r="F130" s="24"/>
      <c r="G130" s="24"/>
      <c r="H130" s="24"/>
      <c r="I130" s="42"/>
      <c r="N130" s="71"/>
      <c r="O130" s="71"/>
    </row>
    <row r="131" spans="1:15" x14ac:dyDescent="0.2">
      <c r="A131" s="2" t="s">
        <v>389</v>
      </c>
      <c r="B131" s="6"/>
      <c r="D131" s="24"/>
      <c r="E131" s="24"/>
      <c r="F131" s="24"/>
      <c r="G131" s="24"/>
      <c r="H131" s="24"/>
      <c r="I131" s="42"/>
      <c r="N131" s="71"/>
      <c r="O131" s="71"/>
    </row>
    <row r="132" spans="1:15" x14ac:dyDescent="0.2">
      <c r="A132" s="2" t="s">
        <v>390</v>
      </c>
      <c r="B132" s="6"/>
      <c r="D132" s="24"/>
      <c r="E132" s="24"/>
      <c r="F132" s="24"/>
      <c r="G132" s="24"/>
      <c r="H132" s="24"/>
      <c r="I132" s="42"/>
      <c r="N132" s="71"/>
      <c r="O132" s="71"/>
    </row>
    <row r="133" spans="1:15" x14ac:dyDescent="0.2">
      <c r="B133" s="6"/>
      <c r="D133" s="24"/>
      <c r="E133" s="24"/>
      <c r="F133" s="24"/>
      <c r="G133" s="24"/>
      <c r="H133" s="24"/>
      <c r="I133" s="42"/>
      <c r="N133" s="71"/>
      <c r="O133" s="71"/>
    </row>
    <row r="134" spans="1:15" x14ac:dyDescent="0.2">
      <c r="A134" s="2" t="s">
        <v>402</v>
      </c>
    </row>
  </sheetData>
  <phoneticPr fontId="0" type="noConversion"/>
  <printOptions horizontalCentered="1" gridLines="1"/>
  <pageMargins left="0" right="0" top="0" bottom="0.5" header="0" footer="0"/>
  <pageSetup paperSize="5" scale="55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5"/>
  <sheetViews>
    <sheetView zoomScaleNormal="100" workbookViewId="0">
      <pane xSplit="2" ySplit="10" topLeftCell="Z74" activePane="bottomRight" state="frozen"/>
      <selection pane="topRight" activeCell="C1" sqref="C1"/>
      <selection pane="bottomLeft" activeCell="A11" sqref="A11"/>
      <selection pane="bottomRight" activeCell="A87" sqref="A87:XFD87"/>
    </sheetView>
  </sheetViews>
  <sheetFormatPr defaultColWidth="9.1640625" defaultRowHeight="12.75" x14ac:dyDescent="0.2"/>
  <cols>
    <col min="1" max="1" width="9.83203125" style="2" customWidth="1"/>
    <col min="2" max="2" width="42.6640625" style="2" bestFit="1" customWidth="1"/>
    <col min="3" max="3" width="16.1640625" style="8" customWidth="1"/>
    <col min="4" max="4" width="18.1640625" style="8" customWidth="1"/>
    <col min="5" max="5" width="16.83203125" style="8" bestFit="1" customWidth="1"/>
    <col min="6" max="6" width="18.1640625" style="8" bestFit="1" customWidth="1"/>
    <col min="7" max="7" width="14.1640625" style="8" customWidth="1"/>
    <col min="8" max="8" width="13.1640625" style="8" customWidth="1"/>
    <col min="9" max="9" width="14" style="8" customWidth="1"/>
    <col min="10" max="10" width="14.1640625" style="8" customWidth="1"/>
    <col min="11" max="11" width="16.1640625" style="8" customWidth="1"/>
    <col min="12" max="12" width="17.1640625" style="8" customWidth="1"/>
    <col min="13" max="13" width="15.1640625" style="8" bestFit="1" customWidth="1"/>
    <col min="14" max="15" width="15.1640625" style="8" customWidth="1"/>
    <col min="16" max="16" width="13.1640625" style="8" bestFit="1" customWidth="1"/>
    <col min="17" max="17" width="13.1640625" style="8" customWidth="1"/>
    <col min="18" max="18" width="14.1640625" style="8" customWidth="1"/>
    <col min="19" max="19" width="13" style="8" customWidth="1"/>
    <col min="20" max="21" width="15.1640625" style="8" customWidth="1"/>
    <col min="22" max="22" width="16.6640625" style="8" customWidth="1"/>
    <col min="23" max="24" width="15.1640625" style="8" customWidth="1"/>
    <col min="25" max="25" width="13" style="8" bestFit="1" customWidth="1"/>
    <col min="26" max="27" width="13" style="8" customWidth="1"/>
    <col min="28" max="28" width="13" style="8" bestFit="1" customWidth="1"/>
    <col min="29" max="29" width="12.83203125" style="8" customWidth="1"/>
    <col min="30" max="30" width="13.1640625" style="8" customWidth="1"/>
    <col min="31" max="31" width="15.1640625" style="8" customWidth="1"/>
    <col min="32" max="32" width="15.83203125" style="8" customWidth="1"/>
    <col min="33" max="33" width="15.1640625" style="8" customWidth="1"/>
    <col min="34" max="34" width="14.1640625" style="8" bestFit="1" customWidth="1"/>
    <col min="35" max="35" width="13.1640625" style="8" customWidth="1"/>
    <col min="36" max="36" width="15.1640625" style="8" bestFit="1" customWidth="1"/>
    <col min="37" max="37" width="17" style="8" customWidth="1"/>
    <col min="38" max="38" width="14.1640625" style="8" customWidth="1"/>
    <col min="39" max="39" width="14.1640625" style="8" bestFit="1" customWidth="1"/>
    <col min="40" max="40" width="18.33203125" style="8" customWidth="1"/>
    <col min="41" max="41" width="15" style="8" customWidth="1"/>
    <col min="42" max="42" width="16.83203125" style="8" customWidth="1"/>
    <col min="43" max="43" width="9.1640625" style="8"/>
    <col min="44" max="44" width="11.6640625" style="8" bestFit="1" customWidth="1"/>
    <col min="45" max="16384" width="9.1640625" style="2"/>
  </cols>
  <sheetData>
    <row r="1" spans="1:44" x14ac:dyDescent="0.2">
      <c r="A1" s="1" t="s">
        <v>406</v>
      </c>
    </row>
    <row r="2" spans="1:44" x14ac:dyDescent="0.2">
      <c r="A2" s="3" t="s">
        <v>311</v>
      </c>
      <c r="B2" s="15"/>
      <c r="C2" s="115"/>
      <c r="G2" s="9"/>
    </row>
    <row r="3" spans="1:44" x14ac:dyDescent="0.2">
      <c r="A3" s="1" t="s">
        <v>139</v>
      </c>
      <c r="F3" s="9"/>
      <c r="H3" s="9"/>
    </row>
    <row r="6" spans="1:44" x14ac:dyDescent="0.2">
      <c r="C6" s="60" t="s">
        <v>391</v>
      </c>
      <c r="D6" s="61" t="s">
        <v>15</v>
      </c>
      <c r="E6" s="61" t="s">
        <v>17</v>
      </c>
      <c r="F6" s="61" t="s">
        <v>21</v>
      </c>
      <c r="G6" s="61" t="s">
        <v>23</v>
      </c>
      <c r="H6" s="61" t="s">
        <v>25</v>
      </c>
      <c r="I6" s="61" t="s">
        <v>295</v>
      </c>
      <c r="J6" s="61" t="s">
        <v>27</v>
      </c>
      <c r="K6" s="61" t="s">
        <v>29</v>
      </c>
      <c r="L6" s="61" t="s">
        <v>31</v>
      </c>
      <c r="M6" s="61" t="s">
        <v>297</v>
      </c>
      <c r="N6" s="61" t="s">
        <v>367</v>
      </c>
      <c r="O6" s="61" t="s">
        <v>369</v>
      </c>
      <c r="P6" s="61" t="s">
        <v>33</v>
      </c>
      <c r="Q6" s="61" t="s">
        <v>392</v>
      </c>
      <c r="R6" s="61" t="s">
        <v>35</v>
      </c>
      <c r="S6" s="61" t="s">
        <v>37</v>
      </c>
      <c r="T6" s="61" t="s">
        <v>39</v>
      </c>
      <c r="U6" s="61" t="s">
        <v>397</v>
      </c>
      <c r="V6" s="61" t="s">
        <v>41</v>
      </c>
      <c r="W6" s="61" t="s">
        <v>43</v>
      </c>
      <c r="X6" s="61" t="s">
        <v>45</v>
      </c>
      <c r="Y6" s="61" t="s">
        <v>49</v>
      </c>
      <c r="Z6" s="61" t="s">
        <v>51</v>
      </c>
      <c r="AA6" s="61" t="s">
        <v>53</v>
      </c>
      <c r="AB6" s="61" t="s">
        <v>55</v>
      </c>
      <c r="AC6" s="61" t="s">
        <v>58</v>
      </c>
      <c r="AD6" s="61" t="s">
        <v>60</v>
      </c>
      <c r="AE6" s="61" t="s">
        <v>62</v>
      </c>
      <c r="AF6" s="61" t="s">
        <v>66</v>
      </c>
      <c r="AG6" s="61" t="s">
        <v>68</v>
      </c>
      <c r="AH6" s="61" t="s">
        <v>70</v>
      </c>
      <c r="AI6" s="61" t="s">
        <v>72</v>
      </c>
      <c r="AJ6" s="61" t="s">
        <v>74</v>
      </c>
      <c r="AK6" s="61" t="s">
        <v>299</v>
      </c>
      <c r="AL6" s="61" t="s">
        <v>76</v>
      </c>
      <c r="AM6" s="61" t="s">
        <v>187</v>
      </c>
      <c r="AN6" s="61" t="s">
        <v>189</v>
      </c>
      <c r="AO6" s="61" t="s">
        <v>413</v>
      </c>
      <c r="AP6" s="60"/>
    </row>
    <row r="7" spans="1:44" ht="51" x14ac:dyDescent="0.2">
      <c r="C7" s="61" t="s">
        <v>393</v>
      </c>
      <c r="D7" s="61" t="s">
        <v>16</v>
      </c>
      <c r="E7" s="61" t="s">
        <v>385</v>
      </c>
      <c r="F7" s="61" t="s">
        <v>22</v>
      </c>
      <c r="G7" s="61" t="s">
        <v>24</v>
      </c>
      <c r="H7" s="61" t="s">
        <v>26</v>
      </c>
      <c r="I7" s="61" t="s">
        <v>296</v>
      </c>
      <c r="J7" s="61" t="s">
        <v>28</v>
      </c>
      <c r="K7" s="61" t="s">
        <v>30</v>
      </c>
      <c r="L7" s="61" t="s">
        <v>32</v>
      </c>
      <c r="M7" s="61" t="s">
        <v>298</v>
      </c>
      <c r="N7" s="61" t="s">
        <v>368</v>
      </c>
      <c r="O7" s="61" t="s">
        <v>370</v>
      </c>
      <c r="P7" s="61" t="s">
        <v>34</v>
      </c>
      <c r="Q7" s="61" t="s">
        <v>396</v>
      </c>
      <c r="R7" s="61" t="s">
        <v>36</v>
      </c>
      <c r="S7" s="61" t="s">
        <v>38</v>
      </c>
      <c r="T7" s="61" t="s">
        <v>40</v>
      </c>
      <c r="U7" s="61" t="s">
        <v>398</v>
      </c>
      <c r="V7" s="61" t="s">
        <v>42</v>
      </c>
      <c r="W7" s="61" t="s">
        <v>44</v>
      </c>
      <c r="X7" s="61" t="s">
        <v>46</v>
      </c>
      <c r="Y7" s="61" t="s">
        <v>50</v>
      </c>
      <c r="Z7" s="61" t="s">
        <v>52</v>
      </c>
      <c r="AA7" s="61" t="s">
        <v>54</v>
      </c>
      <c r="AB7" s="61" t="s">
        <v>56</v>
      </c>
      <c r="AC7" s="61" t="s">
        <v>59</v>
      </c>
      <c r="AD7" s="61" t="s">
        <v>61</v>
      </c>
      <c r="AE7" s="61" t="s">
        <v>63</v>
      </c>
      <c r="AF7" s="61" t="s">
        <v>67</v>
      </c>
      <c r="AG7" s="61" t="s">
        <v>69</v>
      </c>
      <c r="AH7" s="61" t="s">
        <v>71</v>
      </c>
      <c r="AI7" s="61" t="s">
        <v>73</v>
      </c>
      <c r="AJ7" s="61" t="s">
        <v>75</v>
      </c>
      <c r="AK7" s="61" t="s">
        <v>300</v>
      </c>
      <c r="AL7" s="61" t="s">
        <v>77</v>
      </c>
      <c r="AM7" s="61" t="s">
        <v>188</v>
      </c>
      <c r="AN7" s="61" t="s">
        <v>190</v>
      </c>
      <c r="AO7" s="61" t="s">
        <v>414</v>
      </c>
      <c r="AP7" s="60" t="s">
        <v>140</v>
      </c>
    </row>
    <row r="9" spans="1:44" ht="13.5" thickBot="1" x14ac:dyDescent="0.25">
      <c r="B9" s="7" t="s">
        <v>176</v>
      </c>
      <c r="C9" s="12">
        <v>275000</v>
      </c>
      <c r="D9" s="12">
        <v>12680000</v>
      </c>
      <c r="E9" s="12">
        <v>75000</v>
      </c>
      <c r="F9" s="12">
        <v>1000000</v>
      </c>
      <c r="G9" s="12">
        <v>500000</v>
      </c>
      <c r="H9" s="12">
        <v>105359</v>
      </c>
      <c r="I9" s="12">
        <v>175000</v>
      </c>
      <c r="J9" s="12">
        <v>85000</v>
      </c>
      <c r="K9" s="12">
        <v>40000</v>
      </c>
      <c r="L9" s="12">
        <v>25718</v>
      </c>
      <c r="M9" s="12">
        <v>170000</v>
      </c>
      <c r="N9" s="12">
        <v>115990</v>
      </c>
      <c r="O9" s="12">
        <v>402829</v>
      </c>
      <c r="P9" s="12">
        <v>103126</v>
      </c>
      <c r="Q9" s="12">
        <v>62511</v>
      </c>
      <c r="R9" s="12">
        <v>40000</v>
      </c>
      <c r="S9" s="12">
        <v>246818.3</v>
      </c>
      <c r="T9" s="12">
        <v>14000</v>
      </c>
      <c r="U9" s="12">
        <v>160000</v>
      </c>
      <c r="V9" s="12">
        <v>45000</v>
      </c>
      <c r="W9" s="12">
        <v>326000</v>
      </c>
      <c r="X9" s="12">
        <v>254000</v>
      </c>
      <c r="Y9" s="12">
        <v>145000</v>
      </c>
      <c r="Z9" s="12">
        <v>19000</v>
      </c>
      <c r="AA9" s="12">
        <v>101000</v>
      </c>
      <c r="AB9" s="12">
        <v>81000</v>
      </c>
      <c r="AC9" s="12">
        <v>12300</v>
      </c>
      <c r="AD9" s="12">
        <v>64500</v>
      </c>
      <c r="AE9" s="12">
        <v>22000</v>
      </c>
      <c r="AF9" s="12">
        <v>259000</v>
      </c>
      <c r="AG9" s="12">
        <v>135000</v>
      </c>
      <c r="AH9" s="12">
        <v>531000</v>
      </c>
      <c r="AI9" s="12">
        <v>100000</v>
      </c>
      <c r="AJ9" s="12">
        <v>2000</v>
      </c>
      <c r="AK9" s="12">
        <v>75000</v>
      </c>
      <c r="AL9" s="12">
        <v>494773</v>
      </c>
      <c r="AM9" s="12">
        <v>37028</v>
      </c>
      <c r="AN9" s="12">
        <v>23795</v>
      </c>
      <c r="AO9" s="12">
        <v>378434</v>
      </c>
      <c r="AP9" s="12">
        <f>SUM(C9:AO9)</f>
        <v>19382181.300000001</v>
      </c>
    </row>
    <row r="10" spans="1:44" ht="13.5" thickTop="1" x14ac:dyDescent="0.2">
      <c r="K10" s="60" t="s">
        <v>141</v>
      </c>
      <c r="Q10" s="60" t="s">
        <v>141</v>
      </c>
      <c r="R10" s="60" t="s">
        <v>141</v>
      </c>
      <c r="V10" s="60" t="s">
        <v>141</v>
      </c>
      <c r="W10" s="60" t="s">
        <v>141</v>
      </c>
      <c r="X10" s="60" t="s">
        <v>141</v>
      </c>
      <c r="Y10" s="60" t="s">
        <v>141</v>
      </c>
      <c r="Z10" s="60" t="s">
        <v>141</v>
      </c>
      <c r="AA10" s="60" t="s">
        <v>141</v>
      </c>
      <c r="AB10" s="60" t="s">
        <v>141</v>
      </c>
      <c r="AC10" s="60" t="s">
        <v>141</v>
      </c>
      <c r="AD10" s="60" t="s">
        <v>141</v>
      </c>
      <c r="AE10" s="60" t="s">
        <v>141</v>
      </c>
      <c r="AK10" s="60" t="s">
        <v>141</v>
      </c>
      <c r="AL10" s="60" t="s">
        <v>141</v>
      </c>
    </row>
    <row r="11" spans="1:44" x14ac:dyDescent="0.2">
      <c r="AP11" s="9">
        <f>SUM(C11:AO11)</f>
        <v>0</v>
      </c>
    </row>
    <row r="12" spans="1:44" x14ac:dyDescent="0.2">
      <c r="A12" s="2" t="s">
        <v>416</v>
      </c>
      <c r="B12" s="2" t="s">
        <v>417</v>
      </c>
      <c r="N12" s="8">
        <v>38122.33</v>
      </c>
      <c r="U12" s="8">
        <v>10005.58</v>
      </c>
      <c r="Y12" s="8">
        <v>260.48</v>
      </c>
      <c r="AL12" s="8">
        <v>4806.9000000000005</v>
      </c>
      <c r="AO12" s="8">
        <v>11591.58</v>
      </c>
      <c r="AP12" s="9">
        <f t="shared" ref="AP12:AP75" si="0">SUM(C12:AO12)</f>
        <v>64786.87000000001</v>
      </c>
    </row>
    <row r="13" spans="1:44" x14ac:dyDescent="0.2">
      <c r="A13" s="114">
        <v>601305</v>
      </c>
      <c r="B13" s="2" t="s">
        <v>329</v>
      </c>
      <c r="AO13" s="8">
        <v>11592.04</v>
      </c>
      <c r="AP13" s="9">
        <f t="shared" si="0"/>
        <v>11592.04</v>
      </c>
    </row>
    <row r="14" spans="1:44" x14ac:dyDescent="0.2">
      <c r="A14" s="2" t="s">
        <v>196</v>
      </c>
      <c r="B14" s="2" t="s">
        <v>197</v>
      </c>
      <c r="M14" s="8">
        <v>618.75</v>
      </c>
      <c r="Q14" s="8">
        <v>16672.5</v>
      </c>
      <c r="U14" s="8">
        <v>1408</v>
      </c>
      <c r="AO14" s="8">
        <v>15352.8</v>
      </c>
      <c r="AP14" s="9">
        <f t="shared" si="0"/>
        <v>34052.050000000003</v>
      </c>
    </row>
    <row r="15" spans="1:44" s="16" customFormat="1" x14ac:dyDescent="0.2">
      <c r="A15" s="16" t="s">
        <v>198</v>
      </c>
      <c r="B15" s="16" t="s">
        <v>199</v>
      </c>
      <c r="C15" s="9"/>
      <c r="D15" s="9"/>
      <c r="E15" s="9"/>
      <c r="F15" s="9"/>
      <c r="G15" s="9"/>
      <c r="H15" s="9"/>
      <c r="I15" s="9"/>
      <c r="J15" s="9"/>
      <c r="K15" s="9"/>
      <c r="L15" s="9">
        <v>11963.25</v>
      </c>
      <c r="M15" s="9"/>
      <c r="N15" s="9">
        <v>5037.5</v>
      </c>
      <c r="O15" s="9">
        <v>9330.5</v>
      </c>
      <c r="P15" s="9">
        <v>36149.75</v>
      </c>
      <c r="Q15" s="9">
        <v>3125</v>
      </c>
      <c r="R15" s="9"/>
      <c r="S15" s="9">
        <v>13326.25</v>
      </c>
      <c r="T15" s="9"/>
      <c r="U15" s="9">
        <v>71627.5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>
        <v>49251.5</v>
      </c>
      <c r="AM15" s="9"/>
      <c r="AN15" s="9"/>
      <c r="AO15" s="9">
        <v>182962.75</v>
      </c>
      <c r="AP15" s="9">
        <f t="shared" si="0"/>
        <v>382774</v>
      </c>
      <c r="AQ15" s="9"/>
      <c r="AR15" s="9"/>
    </row>
    <row r="16" spans="1:44" x14ac:dyDescent="0.2">
      <c r="A16" s="2" t="s">
        <v>200</v>
      </c>
      <c r="B16" s="2" t="s">
        <v>144</v>
      </c>
      <c r="K16" s="8">
        <v>8637.98</v>
      </c>
      <c r="M16" s="8">
        <v>422.69</v>
      </c>
      <c r="Q16" s="8">
        <v>471.1</v>
      </c>
      <c r="R16" s="8">
        <v>-13504.5</v>
      </c>
      <c r="T16" s="8">
        <v>926.03</v>
      </c>
      <c r="U16" s="8">
        <v>10055.4</v>
      </c>
      <c r="V16" s="8">
        <v>52070.99</v>
      </c>
      <c r="W16" s="8">
        <v>15684.29</v>
      </c>
      <c r="X16" s="8">
        <v>33873.660000000003</v>
      </c>
      <c r="Y16" s="8">
        <v>134062.74</v>
      </c>
      <c r="Z16" s="8">
        <v>18401.47</v>
      </c>
      <c r="AA16" s="8">
        <v>39264.67</v>
      </c>
      <c r="AB16" s="8">
        <v>21189.83</v>
      </c>
      <c r="AC16" s="8">
        <v>4432.2300000000005</v>
      </c>
      <c r="AD16" s="8">
        <v>7705.9400000000005</v>
      </c>
      <c r="AE16" s="8">
        <v>2733.32</v>
      </c>
      <c r="AK16" s="8">
        <v>55290.270000000004</v>
      </c>
      <c r="AL16" s="8">
        <v>203228.36000000002</v>
      </c>
      <c r="AP16" s="9">
        <f t="shared" si="0"/>
        <v>594946.47000000009</v>
      </c>
    </row>
    <row r="17" spans="1:42" x14ac:dyDescent="0.2">
      <c r="A17" s="2" t="s">
        <v>312</v>
      </c>
      <c r="B17" s="2" t="s">
        <v>313</v>
      </c>
      <c r="C17" s="8">
        <v>204986.9</v>
      </c>
      <c r="K17" s="8">
        <v>407.3</v>
      </c>
      <c r="L17" s="8">
        <v>4300</v>
      </c>
      <c r="O17" s="8">
        <v>220349.88</v>
      </c>
      <c r="S17" s="8">
        <v>5583.11</v>
      </c>
      <c r="AL17" s="8">
        <v>924.14</v>
      </c>
      <c r="AP17" s="9">
        <f t="shared" si="0"/>
        <v>436551.32999999996</v>
      </c>
    </row>
    <row r="18" spans="1:42" x14ac:dyDescent="0.2">
      <c r="A18" s="2" t="s">
        <v>332</v>
      </c>
      <c r="B18" s="2" t="s">
        <v>333</v>
      </c>
      <c r="AP18" s="9">
        <f t="shared" si="0"/>
        <v>0</v>
      </c>
    </row>
    <row r="19" spans="1:42" x14ac:dyDescent="0.2">
      <c r="A19" s="2" t="s">
        <v>201</v>
      </c>
      <c r="B19" s="2" t="s">
        <v>146</v>
      </c>
      <c r="O19" s="8">
        <v>15000</v>
      </c>
      <c r="AP19" s="9">
        <f t="shared" si="0"/>
        <v>15000</v>
      </c>
    </row>
    <row r="20" spans="1:42" x14ac:dyDescent="0.2">
      <c r="A20" s="2" t="s">
        <v>202</v>
      </c>
      <c r="B20" s="2" t="s">
        <v>203</v>
      </c>
      <c r="C20" s="8">
        <v>400</v>
      </c>
      <c r="K20" s="8">
        <v>224</v>
      </c>
      <c r="M20" s="8">
        <v>111531.75</v>
      </c>
      <c r="N20" s="8">
        <v>33033.75</v>
      </c>
      <c r="O20" s="8">
        <v>74710.33</v>
      </c>
      <c r="S20" s="8">
        <v>388.5</v>
      </c>
      <c r="AF20" s="8">
        <v>3500</v>
      </c>
      <c r="AL20" s="8">
        <v>16192</v>
      </c>
      <c r="AM20" s="8">
        <v>394.54</v>
      </c>
      <c r="AN20" s="8">
        <v>-11.91</v>
      </c>
      <c r="AO20" s="8">
        <v>2600</v>
      </c>
      <c r="AP20" s="9">
        <f t="shared" si="0"/>
        <v>242962.96000000002</v>
      </c>
    </row>
    <row r="21" spans="1:42" x14ac:dyDescent="0.2">
      <c r="A21" s="2" t="s">
        <v>418</v>
      </c>
      <c r="B21" s="2" t="s">
        <v>419</v>
      </c>
      <c r="L21" s="8">
        <v>2185.96</v>
      </c>
      <c r="S21" s="8">
        <v>200</v>
      </c>
      <c r="AP21" s="9">
        <f t="shared" si="0"/>
        <v>2385.96</v>
      </c>
    </row>
    <row r="22" spans="1:42" x14ac:dyDescent="0.2">
      <c r="A22" s="2" t="s">
        <v>204</v>
      </c>
      <c r="B22" s="2" t="s">
        <v>205</v>
      </c>
      <c r="C22" s="8">
        <v>13120</v>
      </c>
      <c r="D22" s="8">
        <v>420</v>
      </c>
      <c r="J22" s="8">
        <v>80.7</v>
      </c>
      <c r="K22" s="8">
        <v>921.28</v>
      </c>
      <c r="N22" s="8">
        <v>1702.28</v>
      </c>
      <c r="O22" s="8">
        <v>1282</v>
      </c>
      <c r="R22" s="8">
        <v>1536.28</v>
      </c>
      <c r="S22" s="8">
        <v>6076.17</v>
      </c>
      <c r="AF22" s="8">
        <v>300</v>
      </c>
      <c r="AL22" s="8">
        <v>2116.62</v>
      </c>
      <c r="AM22" s="8">
        <v>1102.5</v>
      </c>
      <c r="AN22" s="8">
        <v>21600</v>
      </c>
      <c r="AO22" s="8">
        <v>144.19999999999999</v>
      </c>
      <c r="AP22" s="9">
        <f t="shared" si="0"/>
        <v>50402.03</v>
      </c>
    </row>
    <row r="23" spans="1:42" x14ac:dyDescent="0.2">
      <c r="A23" s="2" t="s">
        <v>208</v>
      </c>
      <c r="B23" s="2" t="s">
        <v>209</v>
      </c>
      <c r="K23" s="8">
        <v>4191.67</v>
      </c>
      <c r="O23" s="8">
        <v>500</v>
      </c>
      <c r="AL23" s="8">
        <v>9100</v>
      </c>
      <c r="AO23" s="8">
        <v>150</v>
      </c>
      <c r="AP23" s="9">
        <f t="shared" si="0"/>
        <v>13941.67</v>
      </c>
    </row>
    <row r="24" spans="1:42" x14ac:dyDescent="0.2">
      <c r="A24" s="2" t="s">
        <v>377</v>
      </c>
      <c r="B24" s="2" t="s">
        <v>378</v>
      </c>
      <c r="N24" s="8">
        <v>24</v>
      </c>
      <c r="AM24" s="8">
        <v>299</v>
      </c>
      <c r="AN24" s="8">
        <v>244</v>
      </c>
      <c r="AP24" s="9">
        <f t="shared" si="0"/>
        <v>567</v>
      </c>
    </row>
    <row r="25" spans="1:42" x14ac:dyDescent="0.2">
      <c r="A25" s="2" t="s">
        <v>334</v>
      </c>
      <c r="B25" s="2" t="s">
        <v>335</v>
      </c>
      <c r="O25" s="8">
        <v>3.36</v>
      </c>
      <c r="AP25" s="9">
        <f t="shared" si="0"/>
        <v>3.36</v>
      </c>
    </row>
    <row r="26" spans="1:42" x14ac:dyDescent="0.2">
      <c r="A26" s="2" t="s">
        <v>210</v>
      </c>
      <c r="B26" s="2" t="s">
        <v>147</v>
      </c>
      <c r="D26" s="8">
        <v>6050</v>
      </c>
      <c r="N26" s="8">
        <v>6813.45</v>
      </c>
      <c r="S26" s="8">
        <v>1968</v>
      </c>
      <c r="AL26" s="8">
        <v>2674.13</v>
      </c>
      <c r="AP26" s="9">
        <f t="shared" si="0"/>
        <v>17505.580000000002</v>
      </c>
    </row>
    <row r="27" spans="1:42" x14ac:dyDescent="0.2">
      <c r="A27" s="114">
        <v>702101</v>
      </c>
      <c r="B27" s="2" t="s">
        <v>388</v>
      </c>
      <c r="C27" s="8">
        <v>1500</v>
      </c>
      <c r="AP27" s="9">
        <f t="shared" si="0"/>
        <v>1500</v>
      </c>
    </row>
    <row r="28" spans="1:42" x14ac:dyDescent="0.2">
      <c r="A28" s="2" t="s">
        <v>420</v>
      </c>
      <c r="B28" s="2" t="s">
        <v>421</v>
      </c>
      <c r="AP28" s="9">
        <f t="shared" si="0"/>
        <v>0</v>
      </c>
    </row>
    <row r="29" spans="1:42" x14ac:dyDescent="0.2">
      <c r="A29" s="2" t="s">
        <v>211</v>
      </c>
      <c r="B29" s="2" t="s">
        <v>212</v>
      </c>
      <c r="E29" s="8">
        <v>167.97</v>
      </c>
      <c r="M29" s="8">
        <v>28146.7</v>
      </c>
      <c r="O29" s="8">
        <v>180.20000000000002</v>
      </c>
      <c r="S29" s="8">
        <v>502.2</v>
      </c>
      <c r="W29" s="8">
        <v>212</v>
      </c>
      <c r="AL29" s="8">
        <v>595.5</v>
      </c>
      <c r="AO29" s="8">
        <v>15768.5</v>
      </c>
      <c r="AP29" s="9">
        <f t="shared" si="0"/>
        <v>45573.070000000007</v>
      </c>
    </row>
    <row r="30" spans="1:42" x14ac:dyDescent="0.2">
      <c r="A30" s="2" t="s">
        <v>213</v>
      </c>
      <c r="B30" s="2" t="s">
        <v>145</v>
      </c>
      <c r="M30" s="8">
        <v>2250</v>
      </c>
      <c r="N30" s="8">
        <v>135.94999999999999</v>
      </c>
      <c r="O30" s="8">
        <v>799</v>
      </c>
      <c r="S30" s="8">
        <v>6348.37</v>
      </c>
      <c r="AF30" s="8">
        <v>3145</v>
      </c>
      <c r="AL30" s="8">
        <v>5625.17</v>
      </c>
      <c r="AO30" s="8">
        <v>2273.5300000000002</v>
      </c>
      <c r="AP30" s="9">
        <f t="shared" si="0"/>
        <v>20577.019999999997</v>
      </c>
    </row>
    <row r="31" spans="1:42" x14ac:dyDescent="0.2">
      <c r="A31" s="2" t="s">
        <v>422</v>
      </c>
      <c r="B31" s="2" t="s">
        <v>423</v>
      </c>
      <c r="S31" s="8">
        <v>40</v>
      </c>
      <c r="AP31" s="9">
        <f t="shared" si="0"/>
        <v>40</v>
      </c>
    </row>
    <row r="32" spans="1:42" x14ac:dyDescent="0.2">
      <c r="A32" s="2" t="s">
        <v>214</v>
      </c>
      <c r="B32" s="2" t="s">
        <v>215</v>
      </c>
      <c r="Q32" s="8">
        <v>52.64</v>
      </c>
      <c r="AL32" s="8">
        <v>2775.55</v>
      </c>
      <c r="AP32" s="9">
        <f t="shared" si="0"/>
        <v>2828.19</v>
      </c>
    </row>
    <row r="33" spans="1:42" x14ac:dyDescent="0.2">
      <c r="A33" s="2" t="s">
        <v>216</v>
      </c>
      <c r="B33" s="2" t="s">
        <v>217</v>
      </c>
      <c r="S33" s="8">
        <v>33.049999999999997</v>
      </c>
      <c r="AL33" s="8">
        <v>264</v>
      </c>
      <c r="AP33" s="9">
        <f t="shared" si="0"/>
        <v>297.05</v>
      </c>
    </row>
    <row r="34" spans="1:42" x14ac:dyDescent="0.2">
      <c r="A34" s="2" t="s">
        <v>424</v>
      </c>
      <c r="B34" s="2" t="s">
        <v>425</v>
      </c>
      <c r="AL34" s="8">
        <v>0</v>
      </c>
      <c r="AP34" s="9">
        <f t="shared" si="0"/>
        <v>0</v>
      </c>
    </row>
    <row r="35" spans="1:42" x14ac:dyDescent="0.2">
      <c r="A35" s="2" t="s">
        <v>218</v>
      </c>
      <c r="B35" s="2" t="s">
        <v>219</v>
      </c>
      <c r="D35" s="8">
        <v>4162495.84</v>
      </c>
      <c r="AP35" s="9">
        <f t="shared" si="0"/>
        <v>4162495.84</v>
      </c>
    </row>
    <row r="36" spans="1:42" x14ac:dyDescent="0.2">
      <c r="A36" s="2" t="s">
        <v>220</v>
      </c>
      <c r="B36" s="2" t="s">
        <v>221</v>
      </c>
      <c r="D36" s="8">
        <v>2464200.7000000002</v>
      </c>
      <c r="R36" s="8">
        <v>37.21</v>
      </c>
      <c r="S36" s="8">
        <v>200</v>
      </c>
      <c r="AP36" s="9">
        <f t="shared" si="0"/>
        <v>2464437.91</v>
      </c>
    </row>
    <row r="37" spans="1:42" x14ac:dyDescent="0.2">
      <c r="A37" s="2" t="s">
        <v>222</v>
      </c>
      <c r="B37" s="2" t="s">
        <v>223</v>
      </c>
      <c r="D37" s="8">
        <v>1480.25</v>
      </c>
      <c r="AP37" s="9">
        <f t="shared" si="0"/>
        <v>1480.25</v>
      </c>
    </row>
    <row r="38" spans="1:42" x14ac:dyDescent="0.2">
      <c r="A38" s="2" t="s">
        <v>426</v>
      </c>
      <c r="B38" s="2" t="s">
        <v>427</v>
      </c>
      <c r="S38" s="8">
        <v>156.14000000000001</v>
      </c>
      <c r="AP38" s="9">
        <f t="shared" si="0"/>
        <v>156.14000000000001</v>
      </c>
    </row>
    <row r="39" spans="1:42" x14ac:dyDescent="0.2">
      <c r="A39" s="2" t="s">
        <v>224</v>
      </c>
      <c r="B39" s="2" t="s">
        <v>225</v>
      </c>
      <c r="C39" s="8">
        <v>1278.76</v>
      </c>
      <c r="D39" s="8">
        <v>182591.47</v>
      </c>
      <c r="I39" s="8">
        <v>150</v>
      </c>
      <c r="AP39" s="9">
        <f t="shared" si="0"/>
        <v>184020.23</v>
      </c>
    </row>
    <row r="40" spans="1:42" x14ac:dyDescent="0.2">
      <c r="A40" s="2" t="s">
        <v>226</v>
      </c>
      <c r="B40" s="2" t="s">
        <v>227</v>
      </c>
      <c r="D40" s="8">
        <v>241316.45</v>
      </c>
      <c r="AP40" s="9">
        <f t="shared" si="0"/>
        <v>241316.45</v>
      </c>
    </row>
    <row r="41" spans="1:42" x14ac:dyDescent="0.2">
      <c r="A41" s="2" t="s">
        <v>228</v>
      </c>
      <c r="B41" s="2" t="s">
        <v>229</v>
      </c>
      <c r="K41" s="8">
        <v>325.28000000000003</v>
      </c>
      <c r="P41" s="8">
        <v>295.65000000000003</v>
      </c>
      <c r="R41" s="8">
        <v>4943.67</v>
      </c>
      <c r="S41" s="8">
        <v>24968.39</v>
      </c>
      <c r="AL41" s="8">
        <v>25125.690000000002</v>
      </c>
      <c r="AP41" s="9">
        <f t="shared" si="0"/>
        <v>55658.68</v>
      </c>
    </row>
    <row r="42" spans="1:42" x14ac:dyDescent="0.2">
      <c r="A42" s="2" t="s">
        <v>230</v>
      </c>
      <c r="B42" s="2" t="s">
        <v>231</v>
      </c>
      <c r="R42" s="8">
        <v>2126.54</v>
      </c>
      <c r="S42" s="8">
        <v>367.7</v>
      </c>
      <c r="AP42" s="9">
        <f t="shared" si="0"/>
        <v>2494.2399999999998</v>
      </c>
    </row>
    <row r="43" spans="1:42" x14ac:dyDescent="0.2">
      <c r="A43" s="2" t="s">
        <v>232</v>
      </c>
      <c r="B43" s="2" t="s">
        <v>233</v>
      </c>
      <c r="D43" s="8">
        <v>1499339.02</v>
      </c>
      <c r="F43" s="8">
        <v>23073.66</v>
      </c>
      <c r="G43" s="8">
        <v>13850</v>
      </c>
      <c r="H43" s="8">
        <v>11144</v>
      </c>
      <c r="I43" s="8">
        <v>4116.88</v>
      </c>
      <c r="R43" s="8">
        <v>5457.24</v>
      </c>
      <c r="S43" s="8">
        <v>49402.05</v>
      </c>
      <c r="W43" s="8">
        <v>0</v>
      </c>
      <c r="AD43" s="8">
        <v>6837.5</v>
      </c>
      <c r="AF43" s="8">
        <v>132090.58000000002</v>
      </c>
      <c r="AG43" s="8">
        <v>51036.78</v>
      </c>
      <c r="AH43" s="8">
        <v>206722.99</v>
      </c>
      <c r="AI43" s="8">
        <v>45490.83</v>
      </c>
      <c r="AJ43" s="8">
        <v>1311.5</v>
      </c>
      <c r="AM43" s="8">
        <v>2260</v>
      </c>
      <c r="AP43" s="9">
        <f t="shared" si="0"/>
        <v>2052133.03</v>
      </c>
    </row>
    <row r="44" spans="1:42" x14ac:dyDescent="0.2">
      <c r="A44" s="2" t="s">
        <v>234</v>
      </c>
      <c r="B44" s="2" t="s">
        <v>235</v>
      </c>
      <c r="D44" s="8">
        <v>0</v>
      </c>
      <c r="F44" s="8">
        <v>765</v>
      </c>
      <c r="G44" s="8">
        <v>0</v>
      </c>
      <c r="AP44" s="9">
        <f t="shared" si="0"/>
        <v>765</v>
      </c>
    </row>
    <row r="45" spans="1:42" x14ac:dyDescent="0.2">
      <c r="A45" s="2" t="s">
        <v>236</v>
      </c>
      <c r="B45" s="2" t="s">
        <v>237</v>
      </c>
      <c r="R45" s="8">
        <v>2208.5300000000002</v>
      </c>
      <c r="S45" s="8">
        <v>4704.1500000000005</v>
      </c>
      <c r="W45" s="8">
        <v>59891.61</v>
      </c>
      <c r="AF45" s="8">
        <v>4547.72</v>
      </c>
      <c r="AL45" s="8">
        <v>13648.62</v>
      </c>
      <c r="AP45" s="9">
        <f t="shared" si="0"/>
        <v>85000.63</v>
      </c>
    </row>
    <row r="46" spans="1:42" x14ac:dyDescent="0.2">
      <c r="A46" s="2" t="s">
        <v>238</v>
      </c>
      <c r="B46" s="2" t="s">
        <v>239</v>
      </c>
      <c r="G46" s="8">
        <v>3637.5</v>
      </c>
      <c r="K46" s="8">
        <v>297.77</v>
      </c>
      <c r="L46" s="8">
        <v>112.3</v>
      </c>
      <c r="N46" s="8">
        <v>-85.600000000000009</v>
      </c>
      <c r="O46" s="8">
        <v>2243.2000000000003</v>
      </c>
      <c r="R46" s="8">
        <v>43291.66</v>
      </c>
      <c r="S46" s="8">
        <v>56945.81</v>
      </c>
      <c r="W46" s="8">
        <v>82696.44</v>
      </c>
      <c r="X46" s="8">
        <v>164346.21</v>
      </c>
      <c r="Z46" s="8">
        <v>3415.77</v>
      </c>
      <c r="AA46" s="8">
        <v>57916.65</v>
      </c>
      <c r="AB46" s="8">
        <v>18545.62</v>
      </c>
      <c r="AG46" s="8">
        <v>65405.450000000004</v>
      </c>
      <c r="AL46" s="8">
        <v>3845.1800000000003</v>
      </c>
      <c r="AO46" s="8">
        <v>85.38</v>
      </c>
      <c r="AP46" s="9">
        <f t="shared" si="0"/>
        <v>502699.34000000008</v>
      </c>
    </row>
    <row r="47" spans="1:42" x14ac:dyDescent="0.2">
      <c r="A47" s="2" t="s">
        <v>428</v>
      </c>
      <c r="B47" s="2" t="s">
        <v>429</v>
      </c>
      <c r="W47" s="8">
        <v>2894.44</v>
      </c>
      <c r="AD47" s="8">
        <v>0</v>
      </c>
      <c r="AP47" s="9">
        <f t="shared" si="0"/>
        <v>2894.44</v>
      </c>
    </row>
    <row r="48" spans="1:42" x14ac:dyDescent="0.2">
      <c r="A48" s="2" t="s">
        <v>240</v>
      </c>
      <c r="B48" s="2" t="s">
        <v>241</v>
      </c>
      <c r="M48" s="8">
        <v>3350</v>
      </c>
      <c r="S48" s="8">
        <v>274.23</v>
      </c>
      <c r="AL48" s="8">
        <v>190</v>
      </c>
      <c r="AP48" s="9">
        <f t="shared" si="0"/>
        <v>3814.23</v>
      </c>
    </row>
    <row r="49" spans="1:42" x14ac:dyDescent="0.2">
      <c r="A49" s="2" t="s">
        <v>242</v>
      </c>
      <c r="B49" s="2" t="s">
        <v>243</v>
      </c>
      <c r="R49" s="8">
        <v>1697.8700000000001</v>
      </c>
      <c r="S49" s="8">
        <v>708.88</v>
      </c>
      <c r="AL49" s="8">
        <v>345.57</v>
      </c>
      <c r="AP49" s="9">
        <f t="shared" si="0"/>
        <v>2752.32</v>
      </c>
    </row>
    <row r="50" spans="1:42" x14ac:dyDescent="0.2">
      <c r="A50" s="2" t="s">
        <v>244</v>
      </c>
      <c r="B50" s="2" t="s">
        <v>245</v>
      </c>
      <c r="F50" s="8">
        <v>8808.02</v>
      </c>
      <c r="AF50" s="8">
        <v>2135.6</v>
      </c>
      <c r="AP50" s="9">
        <f t="shared" si="0"/>
        <v>10943.62</v>
      </c>
    </row>
    <row r="51" spans="1:42" x14ac:dyDescent="0.2">
      <c r="A51" s="2" t="s">
        <v>246</v>
      </c>
      <c r="B51" s="2" t="s">
        <v>247</v>
      </c>
      <c r="F51" s="8">
        <v>75809.919999999998</v>
      </c>
      <c r="I51" s="8">
        <v>0</v>
      </c>
      <c r="AD51" s="8">
        <v>-975.80000000000007</v>
      </c>
      <c r="AG51" s="8">
        <v>3620</v>
      </c>
      <c r="AP51" s="9">
        <f t="shared" si="0"/>
        <v>78454.12</v>
      </c>
    </row>
    <row r="52" spans="1:42" x14ac:dyDescent="0.2">
      <c r="A52" s="2" t="s">
        <v>248</v>
      </c>
      <c r="B52" s="2" t="s">
        <v>249</v>
      </c>
      <c r="K52" s="8">
        <v>8358.7999999999993</v>
      </c>
      <c r="AP52" s="9">
        <f t="shared" si="0"/>
        <v>8358.7999999999993</v>
      </c>
    </row>
    <row r="53" spans="1:42" x14ac:dyDescent="0.2">
      <c r="A53" s="2" t="s">
        <v>250</v>
      </c>
      <c r="B53" s="2" t="s">
        <v>251</v>
      </c>
      <c r="F53" s="8">
        <v>2182.02</v>
      </c>
      <c r="G53" s="8">
        <v>3454.41</v>
      </c>
      <c r="AP53" s="9">
        <f t="shared" si="0"/>
        <v>5636.43</v>
      </c>
    </row>
    <row r="54" spans="1:42" x14ac:dyDescent="0.2">
      <c r="A54" s="2" t="s">
        <v>252</v>
      </c>
      <c r="B54" s="2" t="s">
        <v>253</v>
      </c>
      <c r="D54" s="8">
        <v>196668.34</v>
      </c>
      <c r="F54" s="8">
        <v>53795.33</v>
      </c>
      <c r="G54" s="8">
        <v>19821.43</v>
      </c>
      <c r="I54" s="8">
        <v>5053.8900000000003</v>
      </c>
      <c r="M54" s="8">
        <v>1752.79</v>
      </c>
      <c r="AF54" s="8">
        <v>18338</v>
      </c>
      <c r="AG54" s="8">
        <v>2894.86</v>
      </c>
      <c r="AH54" s="8">
        <v>1323.19</v>
      </c>
      <c r="AI54" s="8">
        <v>7085</v>
      </c>
      <c r="AP54" s="9">
        <f t="shared" si="0"/>
        <v>306732.82999999996</v>
      </c>
    </row>
    <row r="55" spans="1:42" x14ac:dyDescent="0.2">
      <c r="A55" s="2" t="s">
        <v>316</v>
      </c>
      <c r="B55" s="2" t="s">
        <v>317</v>
      </c>
      <c r="AL55" s="8">
        <v>3354.21</v>
      </c>
      <c r="AO55" s="8">
        <v>500</v>
      </c>
      <c r="AP55" s="9">
        <f t="shared" si="0"/>
        <v>3854.21</v>
      </c>
    </row>
    <row r="56" spans="1:42" x14ac:dyDescent="0.2">
      <c r="A56" s="2" t="s">
        <v>254</v>
      </c>
      <c r="B56" s="2" t="s">
        <v>255</v>
      </c>
      <c r="D56" s="8">
        <v>542666.43000000005</v>
      </c>
      <c r="I56" s="8">
        <v>12096</v>
      </c>
      <c r="AP56" s="9">
        <f t="shared" si="0"/>
        <v>554762.43000000005</v>
      </c>
    </row>
    <row r="57" spans="1:42" x14ac:dyDescent="0.2">
      <c r="A57" s="2" t="s">
        <v>318</v>
      </c>
      <c r="B57" s="2" t="s">
        <v>319</v>
      </c>
      <c r="D57" s="8">
        <v>0</v>
      </c>
      <c r="AH57" s="8">
        <v>0</v>
      </c>
      <c r="AL57" s="8">
        <v>650</v>
      </c>
      <c r="AP57" s="9">
        <f t="shared" si="0"/>
        <v>650</v>
      </c>
    </row>
    <row r="58" spans="1:42" x14ac:dyDescent="0.2">
      <c r="A58" s="2" t="s">
        <v>320</v>
      </c>
      <c r="B58" s="2" t="s">
        <v>321</v>
      </c>
      <c r="S58" s="8">
        <v>114.75</v>
      </c>
      <c r="AP58" s="9">
        <f t="shared" si="0"/>
        <v>114.75</v>
      </c>
    </row>
    <row r="59" spans="1:42" x14ac:dyDescent="0.2">
      <c r="A59" s="2" t="s">
        <v>256</v>
      </c>
      <c r="B59" s="2" t="s">
        <v>257</v>
      </c>
      <c r="D59" s="8">
        <v>4369558.08</v>
      </c>
      <c r="F59" s="8">
        <v>254724.41</v>
      </c>
      <c r="G59" s="8">
        <v>104952.69</v>
      </c>
      <c r="H59" s="8">
        <v>44593.55</v>
      </c>
      <c r="I59" s="8">
        <v>77432.06</v>
      </c>
      <c r="K59" s="8">
        <v>307.03000000000003</v>
      </c>
      <c r="M59" s="8">
        <v>159540.35</v>
      </c>
      <c r="N59" s="8">
        <v>333.63</v>
      </c>
      <c r="O59" s="8">
        <v>2599.84</v>
      </c>
      <c r="S59" s="8">
        <v>14283.720000000001</v>
      </c>
      <c r="W59" s="8">
        <v>14338.75</v>
      </c>
      <c r="X59" s="8">
        <v>7680.55</v>
      </c>
      <c r="AA59" s="8">
        <v>12693.34</v>
      </c>
      <c r="AF59" s="8">
        <v>105200.7</v>
      </c>
      <c r="AG59" s="8">
        <v>6130.37</v>
      </c>
      <c r="AH59" s="8">
        <v>64516.4</v>
      </c>
      <c r="AI59" s="8">
        <v>11130</v>
      </c>
      <c r="AL59" s="8">
        <v>1924.91</v>
      </c>
      <c r="AO59" s="8">
        <v>4211.2700000000004</v>
      </c>
      <c r="AP59" s="9">
        <f t="shared" si="0"/>
        <v>5256151.6499999994</v>
      </c>
    </row>
    <row r="60" spans="1:42" x14ac:dyDescent="0.2">
      <c r="A60" s="2" t="s">
        <v>258</v>
      </c>
      <c r="B60" s="2" t="s">
        <v>259</v>
      </c>
      <c r="S60" s="8">
        <v>8221.7100000000009</v>
      </c>
      <c r="AP60" s="9">
        <f t="shared" si="0"/>
        <v>8221.7100000000009</v>
      </c>
    </row>
    <row r="61" spans="1:42" x14ac:dyDescent="0.2">
      <c r="A61" s="2" t="s">
        <v>260</v>
      </c>
      <c r="B61" s="2" t="s">
        <v>261</v>
      </c>
      <c r="G61" s="8">
        <v>9156.75</v>
      </c>
      <c r="S61" s="8">
        <v>1073.2</v>
      </c>
      <c r="AM61" s="8">
        <v>3116.01</v>
      </c>
      <c r="AP61" s="9">
        <f t="shared" si="0"/>
        <v>13345.960000000001</v>
      </c>
    </row>
    <row r="62" spans="1:42" x14ac:dyDescent="0.2">
      <c r="A62" s="2" t="s">
        <v>262</v>
      </c>
      <c r="B62" s="2" t="s">
        <v>263</v>
      </c>
      <c r="G62" s="8">
        <v>0</v>
      </c>
      <c r="K62" s="8">
        <v>178.92000000000002</v>
      </c>
      <c r="N62" s="8">
        <v>56.33</v>
      </c>
      <c r="Q62" s="8">
        <v>37.57</v>
      </c>
      <c r="S62" s="8">
        <v>1432.83</v>
      </c>
      <c r="AO62" s="8">
        <v>44.96</v>
      </c>
      <c r="AP62" s="9">
        <f t="shared" si="0"/>
        <v>1750.61</v>
      </c>
    </row>
    <row r="63" spans="1:42" x14ac:dyDescent="0.2">
      <c r="A63" s="2" t="s">
        <v>264</v>
      </c>
      <c r="B63" s="2" t="s">
        <v>265</v>
      </c>
      <c r="G63" s="8">
        <v>42382.38</v>
      </c>
      <c r="AF63" s="8">
        <v>13569.61</v>
      </c>
      <c r="AM63" s="8">
        <v>22029.41</v>
      </c>
      <c r="AO63" s="8">
        <v>14500</v>
      </c>
      <c r="AP63" s="9">
        <f t="shared" si="0"/>
        <v>92481.4</v>
      </c>
    </row>
    <row r="64" spans="1:42" x14ac:dyDescent="0.2">
      <c r="A64" s="2" t="s">
        <v>266</v>
      </c>
      <c r="B64" s="2" t="s">
        <v>267</v>
      </c>
      <c r="N64" s="8">
        <v>749.4</v>
      </c>
      <c r="O64" s="8">
        <v>24500</v>
      </c>
      <c r="T64" s="8">
        <v>6527.31</v>
      </c>
      <c r="AL64" s="8">
        <v>81384.33</v>
      </c>
      <c r="AM64" s="8">
        <v>3752.17</v>
      </c>
      <c r="AP64" s="9">
        <f t="shared" si="0"/>
        <v>116913.21</v>
      </c>
    </row>
    <row r="65" spans="1:42" x14ac:dyDescent="0.2">
      <c r="A65" s="2" t="s">
        <v>268</v>
      </c>
      <c r="B65" s="2" t="s">
        <v>269</v>
      </c>
      <c r="D65" s="8">
        <v>4140.68</v>
      </c>
      <c r="F65" s="8">
        <v>5384.52</v>
      </c>
      <c r="AF65" s="8">
        <v>2960</v>
      </c>
      <c r="AO65" s="8">
        <v>614.41</v>
      </c>
      <c r="AP65" s="9">
        <f t="shared" si="0"/>
        <v>13099.61</v>
      </c>
    </row>
    <row r="66" spans="1:42" x14ac:dyDescent="0.2">
      <c r="A66" s="2" t="s">
        <v>270</v>
      </c>
      <c r="B66" s="2" t="s">
        <v>271</v>
      </c>
      <c r="D66" s="8">
        <v>69386</v>
      </c>
      <c r="E66" s="8">
        <v>224.85</v>
      </c>
      <c r="G66" s="8">
        <v>150</v>
      </c>
      <c r="I66" s="8">
        <v>4473.7300000000005</v>
      </c>
      <c r="J66" s="8">
        <v>181.02</v>
      </c>
      <c r="K66" s="8">
        <v>370.22</v>
      </c>
      <c r="L66" s="8">
        <v>816.81000000000006</v>
      </c>
      <c r="N66" s="8">
        <v>322.01</v>
      </c>
      <c r="O66" s="8">
        <v>603.06000000000006</v>
      </c>
      <c r="P66" s="8">
        <v>497.68</v>
      </c>
      <c r="Q66" s="8">
        <v>1303.55</v>
      </c>
      <c r="S66" s="8">
        <v>4969.21</v>
      </c>
      <c r="T66" s="8">
        <v>181.49</v>
      </c>
      <c r="X66" s="8">
        <v>261.81</v>
      </c>
      <c r="Z66" s="8">
        <v>90</v>
      </c>
      <c r="AA66" s="8">
        <v>180</v>
      </c>
      <c r="AB66" s="8">
        <v>90.04</v>
      </c>
      <c r="AC66" s="8">
        <v>90</v>
      </c>
      <c r="AD66" s="8">
        <v>446.86</v>
      </c>
      <c r="AE66" s="8">
        <v>758.42</v>
      </c>
      <c r="AH66" s="8">
        <v>493.33</v>
      </c>
      <c r="AL66" s="8">
        <v>3575.44</v>
      </c>
      <c r="AO66" s="8">
        <v>28008.33</v>
      </c>
      <c r="AP66" s="9">
        <f t="shared" si="0"/>
        <v>117473.86</v>
      </c>
    </row>
    <row r="67" spans="1:42" x14ac:dyDescent="0.2">
      <c r="A67" s="2" t="s">
        <v>272</v>
      </c>
      <c r="B67" s="2" t="s">
        <v>273</v>
      </c>
      <c r="K67" s="8">
        <v>1491</v>
      </c>
      <c r="N67" s="8">
        <v>1310.72</v>
      </c>
      <c r="O67" s="8">
        <v>485.66</v>
      </c>
      <c r="S67" s="8">
        <v>12321.03</v>
      </c>
      <c r="AL67" s="8">
        <v>10353.73</v>
      </c>
      <c r="AO67" s="8">
        <v>3042.49</v>
      </c>
      <c r="AP67" s="9">
        <f t="shared" si="0"/>
        <v>29004.629999999997</v>
      </c>
    </row>
    <row r="68" spans="1:42" x14ac:dyDescent="0.2">
      <c r="A68" s="2" t="s">
        <v>381</v>
      </c>
      <c r="B68" s="2" t="s">
        <v>382</v>
      </c>
      <c r="C68" s="8">
        <v>41.34</v>
      </c>
      <c r="J68" s="8">
        <v>30363.4</v>
      </c>
      <c r="N68" s="8">
        <v>205.20000000000002</v>
      </c>
      <c r="O68" s="8">
        <v>1027.0899999999999</v>
      </c>
      <c r="AM68" s="8">
        <v>554.38</v>
      </c>
      <c r="AO68" s="8">
        <v>228</v>
      </c>
      <c r="AP68" s="9">
        <f t="shared" si="0"/>
        <v>32419.410000000003</v>
      </c>
    </row>
    <row r="69" spans="1:42" x14ac:dyDescent="0.2">
      <c r="A69" s="2" t="s">
        <v>430</v>
      </c>
      <c r="B69" s="2" t="s">
        <v>431</v>
      </c>
      <c r="N69" s="8">
        <v>510.48</v>
      </c>
      <c r="S69" s="8">
        <v>255.55</v>
      </c>
      <c r="AP69" s="9">
        <f t="shared" si="0"/>
        <v>766.03</v>
      </c>
    </row>
    <row r="70" spans="1:42" x14ac:dyDescent="0.2">
      <c r="A70" s="2" t="s">
        <v>274</v>
      </c>
      <c r="B70" s="2" t="s">
        <v>275</v>
      </c>
      <c r="C70" s="8">
        <v>330.6</v>
      </c>
      <c r="J70" s="8">
        <v>4537.8599999999997</v>
      </c>
      <c r="N70" s="8">
        <v>68.91</v>
      </c>
      <c r="O70" s="8">
        <v>168.14000000000001</v>
      </c>
      <c r="S70" s="8">
        <v>23478.010000000002</v>
      </c>
      <c r="AL70" s="8">
        <v>3616.54</v>
      </c>
      <c r="AO70" s="8">
        <v>3795.92</v>
      </c>
      <c r="AP70" s="9">
        <f t="shared" si="0"/>
        <v>35995.980000000003</v>
      </c>
    </row>
    <row r="71" spans="1:42" x14ac:dyDescent="0.2">
      <c r="A71" s="2" t="s">
        <v>276</v>
      </c>
      <c r="B71" s="2" t="s">
        <v>277</v>
      </c>
      <c r="S71" s="8">
        <v>1390.33</v>
      </c>
      <c r="W71" s="8">
        <v>390.5</v>
      </c>
      <c r="AO71" s="8">
        <v>479.76</v>
      </c>
      <c r="AP71" s="9">
        <f t="shared" si="0"/>
        <v>2260.59</v>
      </c>
    </row>
    <row r="72" spans="1:42" x14ac:dyDescent="0.2">
      <c r="A72" s="2" t="s">
        <v>322</v>
      </c>
      <c r="B72" s="2" t="s">
        <v>323</v>
      </c>
      <c r="AM72" s="8">
        <v>3519.61</v>
      </c>
      <c r="AN72" s="8">
        <v>1917.68</v>
      </c>
      <c r="AP72" s="9">
        <f t="shared" si="0"/>
        <v>5437.29</v>
      </c>
    </row>
    <row r="73" spans="1:42" x14ac:dyDescent="0.2">
      <c r="A73" s="2" t="s">
        <v>278</v>
      </c>
      <c r="B73" s="2" t="s">
        <v>279</v>
      </c>
      <c r="G73" s="8">
        <v>5769</v>
      </c>
      <c r="K73" s="8">
        <v>4550</v>
      </c>
      <c r="S73" s="8">
        <v>922.39</v>
      </c>
      <c r="AL73" s="8">
        <v>2028.93</v>
      </c>
      <c r="AP73" s="9">
        <f t="shared" si="0"/>
        <v>13270.32</v>
      </c>
    </row>
    <row r="74" spans="1:42" x14ac:dyDescent="0.2">
      <c r="A74" s="2" t="s">
        <v>280</v>
      </c>
      <c r="B74" s="2" t="s">
        <v>281</v>
      </c>
      <c r="M74" s="8">
        <v>3046.5</v>
      </c>
      <c r="S74" s="8">
        <v>1214.1000000000001</v>
      </c>
      <c r="AL74" s="8">
        <v>25710.45</v>
      </c>
      <c r="AO74" s="8">
        <v>2490.5</v>
      </c>
      <c r="AP74" s="9">
        <f t="shared" si="0"/>
        <v>32461.550000000003</v>
      </c>
    </row>
    <row r="75" spans="1:42" x14ac:dyDescent="0.2">
      <c r="A75" s="2" t="s">
        <v>350</v>
      </c>
      <c r="B75" s="2" t="s">
        <v>351</v>
      </c>
      <c r="AF75" s="8">
        <v>1215</v>
      </c>
      <c r="AL75" s="8">
        <v>600</v>
      </c>
      <c r="AO75" s="8">
        <v>3008.25</v>
      </c>
      <c r="AP75" s="9">
        <f t="shared" si="0"/>
        <v>4823.25</v>
      </c>
    </row>
    <row r="76" spans="1:42" x14ac:dyDescent="0.2">
      <c r="A76" s="2" t="s">
        <v>282</v>
      </c>
      <c r="B76" s="2" t="s">
        <v>283</v>
      </c>
      <c r="J76" s="8">
        <v>3964.09</v>
      </c>
      <c r="M76" s="8">
        <v>1937.24</v>
      </c>
      <c r="N76" s="8">
        <v>856.47</v>
      </c>
      <c r="R76" s="8">
        <v>1856.24</v>
      </c>
      <c r="S76" s="8">
        <v>7520.79</v>
      </c>
      <c r="AL76" s="8">
        <v>2990.59</v>
      </c>
      <c r="AO76" s="8">
        <v>9164.8799999999992</v>
      </c>
      <c r="AP76" s="9">
        <f t="shared" ref="AP76:AP86" si="1">SUM(C76:AO76)</f>
        <v>28290.300000000003</v>
      </c>
    </row>
    <row r="77" spans="1:42" x14ac:dyDescent="0.2">
      <c r="A77" s="2" t="s">
        <v>284</v>
      </c>
      <c r="B77" s="2" t="s">
        <v>285</v>
      </c>
      <c r="C77" s="8">
        <v>54802.9</v>
      </c>
      <c r="J77" s="8">
        <v>-52263.360000000001</v>
      </c>
      <c r="M77" s="8">
        <v>13789</v>
      </c>
      <c r="N77" s="8">
        <v>500.8</v>
      </c>
      <c r="O77" s="8">
        <v>27.97</v>
      </c>
      <c r="S77" s="8">
        <v>7291.01</v>
      </c>
      <c r="AL77" s="8">
        <v>1497.8</v>
      </c>
      <c r="AO77" s="8">
        <v>2833.47</v>
      </c>
      <c r="AP77" s="9">
        <f t="shared" si="1"/>
        <v>28479.59</v>
      </c>
    </row>
    <row r="78" spans="1:42" x14ac:dyDescent="0.2">
      <c r="A78" s="2" t="s">
        <v>286</v>
      </c>
      <c r="B78" s="2" t="s">
        <v>148</v>
      </c>
      <c r="E78" s="8">
        <v>16.240000000000002</v>
      </c>
      <c r="O78" s="8">
        <v>428.78000000000003</v>
      </c>
      <c r="S78" s="8">
        <v>35.54</v>
      </c>
      <c r="AL78" s="8">
        <v>234.46</v>
      </c>
      <c r="AO78" s="8">
        <v>0.43</v>
      </c>
      <c r="AP78" s="9">
        <f t="shared" si="1"/>
        <v>715.45</v>
      </c>
    </row>
    <row r="79" spans="1:42" x14ac:dyDescent="0.2">
      <c r="A79" s="2" t="s">
        <v>324</v>
      </c>
      <c r="B79" s="2" t="s">
        <v>325</v>
      </c>
      <c r="S79" s="8">
        <v>2430</v>
      </c>
      <c r="AP79" s="9">
        <f t="shared" si="1"/>
        <v>2430</v>
      </c>
    </row>
    <row r="80" spans="1:42" x14ac:dyDescent="0.2">
      <c r="A80" s="2" t="s">
        <v>287</v>
      </c>
      <c r="B80" s="2" t="s">
        <v>288</v>
      </c>
      <c r="D80" s="8">
        <v>11940.76</v>
      </c>
      <c r="M80" s="8">
        <v>13744.130000000001</v>
      </c>
      <c r="P80" s="8">
        <v>47092.800000000003</v>
      </c>
      <c r="S80" s="8">
        <v>6994.93</v>
      </c>
      <c r="AF80" s="8">
        <v>8885.3700000000008</v>
      </c>
      <c r="AL80" s="8">
        <v>17020.260000000002</v>
      </c>
      <c r="AN80" s="8">
        <v>-9281.4</v>
      </c>
      <c r="AP80" s="9">
        <f t="shared" si="1"/>
        <v>96396.85</v>
      </c>
    </row>
    <row r="81" spans="1:42" x14ac:dyDescent="0.2">
      <c r="A81" s="2" t="s">
        <v>289</v>
      </c>
      <c r="B81" s="2" t="s">
        <v>290</v>
      </c>
      <c r="J81" s="8">
        <v>61171.950000000004</v>
      </c>
      <c r="AL81" s="8">
        <v>215.70000000000002</v>
      </c>
      <c r="AP81" s="9">
        <f t="shared" si="1"/>
        <v>61387.65</v>
      </c>
    </row>
    <row r="82" spans="1:42" x14ac:dyDescent="0.2">
      <c r="A82" s="2" t="s">
        <v>432</v>
      </c>
      <c r="B82" s="2" t="s">
        <v>433</v>
      </c>
      <c r="Q82" s="8">
        <v>-1361.95</v>
      </c>
      <c r="AB82" s="8">
        <v>2099.9700000000003</v>
      </c>
      <c r="AP82" s="9">
        <f t="shared" si="1"/>
        <v>738.02000000000021</v>
      </c>
    </row>
    <row r="83" spans="1:42" x14ac:dyDescent="0.2">
      <c r="A83" s="2" t="s">
        <v>291</v>
      </c>
      <c r="B83" s="2" t="s">
        <v>292</v>
      </c>
      <c r="S83" s="8">
        <v>5484</v>
      </c>
      <c r="AL83" s="8">
        <v>5757.33</v>
      </c>
      <c r="AP83" s="9">
        <f t="shared" si="1"/>
        <v>11241.33</v>
      </c>
    </row>
    <row r="84" spans="1:42" x14ac:dyDescent="0.2">
      <c r="A84" s="2" t="s">
        <v>383</v>
      </c>
      <c r="B84" s="2" t="s">
        <v>384</v>
      </c>
      <c r="F84" s="8">
        <v>64264.08</v>
      </c>
      <c r="AP84" s="9">
        <f t="shared" si="1"/>
        <v>64264.08</v>
      </c>
    </row>
    <row r="85" spans="1:42" x14ac:dyDescent="0.2">
      <c r="A85" s="2" t="s">
        <v>293</v>
      </c>
      <c r="B85" s="2" t="s">
        <v>294</v>
      </c>
      <c r="Q85" s="8">
        <v>3062.3</v>
      </c>
      <c r="W85" s="8">
        <v>14100</v>
      </c>
      <c r="AP85" s="9">
        <f t="shared" si="1"/>
        <v>17162.3</v>
      </c>
    </row>
    <row r="86" spans="1:42" x14ac:dyDescent="0.2">
      <c r="A86" s="2" t="s">
        <v>434</v>
      </c>
      <c r="B86" s="2" t="s">
        <v>435</v>
      </c>
      <c r="O86" s="8">
        <v>35264.49</v>
      </c>
      <c r="AO86" s="8">
        <v>5232</v>
      </c>
      <c r="AP86" s="9">
        <f t="shared" si="1"/>
        <v>40496.49</v>
      </c>
    </row>
    <row r="87" spans="1:42" x14ac:dyDescent="0.2">
      <c r="B87" s="1" t="s">
        <v>142</v>
      </c>
      <c r="C87" s="14">
        <f t="shared" ref="C87:AO87" si="2">SUM(C11:C86)</f>
        <v>276460.5</v>
      </c>
      <c r="D87" s="14">
        <f t="shared" si="2"/>
        <v>13752254.02</v>
      </c>
      <c r="E87" s="14">
        <f t="shared" si="2"/>
        <v>409.06</v>
      </c>
      <c r="F87" s="14">
        <f t="shared" si="2"/>
        <v>488806.96</v>
      </c>
      <c r="G87" s="14">
        <f t="shared" si="2"/>
        <v>203174.16</v>
      </c>
      <c r="H87" s="14">
        <f t="shared" si="2"/>
        <v>55737.55</v>
      </c>
      <c r="I87" s="14">
        <f t="shared" si="2"/>
        <v>103322.56</v>
      </c>
      <c r="J87" s="14">
        <f t="shared" si="2"/>
        <v>48035.660000000011</v>
      </c>
      <c r="K87" s="14">
        <f t="shared" si="2"/>
        <v>30261.25</v>
      </c>
      <c r="L87" s="14">
        <f t="shared" si="2"/>
        <v>19378.32</v>
      </c>
      <c r="M87" s="14">
        <f t="shared" si="2"/>
        <v>340129.9</v>
      </c>
      <c r="N87" s="14">
        <f t="shared" si="2"/>
        <v>89697.609999999986</v>
      </c>
      <c r="O87" s="14">
        <f t="shared" si="2"/>
        <v>389503.50000000006</v>
      </c>
      <c r="P87" s="14">
        <f t="shared" si="2"/>
        <v>84035.88</v>
      </c>
      <c r="Q87" s="14">
        <f t="shared" si="2"/>
        <v>23362.709999999995</v>
      </c>
      <c r="R87" s="14">
        <f t="shared" si="2"/>
        <v>49650.740000000005</v>
      </c>
      <c r="S87" s="14">
        <f t="shared" si="2"/>
        <v>271626.10000000003</v>
      </c>
      <c r="T87" s="14">
        <f t="shared" si="2"/>
        <v>7634.83</v>
      </c>
      <c r="U87" s="14">
        <f t="shared" si="2"/>
        <v>93096.48</v>
      </c>
      <c r="V87" s="14">
        <f t="shared" si="2"/>
        <v>52070.99</v>
      </c>
      <c r="W87" s="14">
        <f t="shared" si="2"/>
        <v>190208.03</v>
      </c>
      <c r="X87" s="14">
        <f t="shared" si="2"/>
        <v>206162.22999999998</v>
      </c>
      <c r="Y87" s="14">
        <f t="shared" si="2"/>
        <v>134323.22</v>
      </c>
      <c r="Z87" s="14">
        <f t="shared" si="2"/>
        <v>21907.24</v>
      </c>
      <c r="AA87" s="14">
        <f t="shared" si="2"/>
        <v>110054.66</v>
      </c>
      <c r="AB87" s="14">
        <f t="shared" si="2"/>
        <v>41925.46</v>
      </c>
      <c r="AC87" s="14">
        <f t="shared" si="2"/>
        <v>4522.2300000000005</v>
      </c>
      <c r="AD87" s="14">
        <f t="shared" si="2"/>
        <v>14014.500000000002</v>
      </c>
      <c r="AE87" s="14">
        <f t="shared" si="2"/>
        <v>3491.7400000000002</v>
      </c>
      <c r="AF87" s="14">
        <f t="shared" si="2"/>
        <v>295887.58</v>
      </c>
      <c r="AG87" s="14">
        <f t="shared" si="2"/>
        <v>129087.46</v>
      </c>
      <c r="AH87" s="14">
        <f t="shared" si="2"/>
        <v>273055.91000000003</v>
      </c>
      <c r="AI87" s="14">
        <f t="shared" si="2"/>
        <v>63705.83</v>
      </c>
      <c r="AJ87" s="14">
        <f t="shared" si="2"/>
        <v>1311.5</v>
      </c>
      <c r="AK87" s="14">
        <f t="shared" si="2"/>
        <v>55290.270000000004</v>
      </c>
      <c r="AL87" s="14">
        <f t="shared" si="2"/>
        <v>501623.61000000004</v>
      </c>
      <c r="AM87" s="14">
        <f t="shared" si="2"/>
        <v>37027.619999999995</v>
      </c>
      <c r="AN87" s="14">
        <f t="shared" si="2"/>
        <v>14468.37</v>
      </c>
      <c r="AO87" s="14">
        <f t="shared" si="2"/>
        <v>320675.44999999995</v>
      </c>
      <c r="AP87" s="14">
        <f>SUM(C87:AO87)</f>
        <v>18797391.690000001</v>
      </c>
    </row>
    <row r="88" spans="1:42" x14ac:dyDescent="0.2">
      <c r="B88" s="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</row>
    <row r="89" spans="1:42" s="9" customFormat="1" x14ac:dyDescent="0.2">
      <c r="B89" s="74" t="s">
        <v>326</v>
      </c>
      <c r="C89" s="89">
        <v>0</v>
      </c>
      <c r="D89" s="89">
        <v>192276.57</v>
      </c>
      <c r="E89" s="89">
        <v>0</v>
      </c>
      <c r="F89" s="89">
        <v>100962.96</v>
      </c>
      <c r="G89" s="89">
        <v>27518.42</v>
      </c>
      <c r="H89" s="89">
        <v>0</v>
      </c>
      <c r="I89" s="89">
        <v>2000</v>
      </c>
      <c r="J89" s="89">
        <v>0</v>
      </c>
      <c r="K89" s="89">
        <v>1026</v>
      </c>
      <c r="L89" s="89">
        <v>0</v>
      </c>
      <c r="M89" s="89">
        <v>0</v>
      </c>
      <c r="N89" s="89">
        <v>34766.25</v>
      </c>
      <c r="O89" s="89">
        <v>97105</v>
      </c>
      <c r="P89" s="89">
        <v>0</v>
      </c>
      <c r="Q89" s="89">
        <v>0</v>
      </c>
      <c r="R89" s="89">
        <v>0</v>
      </c>
      <c r="S89" s="89">
        <v>2197</v>
      </c>
      <c r="T89" s="89">
        <v>0</v>
      </c>
      <c r="U89" s="89">
        <v>0</v>
      </c>
      <c r="V89" s="89">
        <v>0</v>
      </c>
      <c r="W89" s="89">
        <v>0</v>
      </c>
      <c r="X89" s="89">
        <v>12556.21</v>
      </c>
      <c r="Y89" s="89">
        <v>0</v>
      </c>
      <c r="Z89" s="89">
        <v>0</v>
      </c>
      <c r="AA89" s="89">
        <v>1514.02</v>
      </c>
      <c r="AB89" s="89">
        <v>0</v>
      </c>
      <c r="AC89" s="89">
        <v>0</v>
      </c>
      <c r="AD89" s="89">
        <v>6348</v>
      </c>
      <c r="AE89" s="89">
        <v>0</v>
      </c>
      <c r="AF89" s="89">
        <v>17790.25</v>
      </c>
      <c r="AG89" s="89">
        <v>356.88</v>
      </c>
      <c r="AH89" s="89">
        <v>26573.67</v>
      </c>
      <c r="AI89" s="89">
        <v>1093.1500000000001</v>
      </c>
      <c r="AJ89" s="89">
        <v>0</v>
      </c>
      <c r="AK89" s="89">
        <v>0</v>
      </c>
      <c r="AL89" s="89">
        <v>400</v>
      </c>
      <c r="AM89" s="89">
        <v>0</v>
      </c>
      <c r="AN89" s="89">
        <v>0</v>
      </c>
      <c r="AO89" s="89">
        <v>0</v>
      </c>
      <c r="AP89" s="89">
        <f>SUM(D89:AN89)</f>
        <v>524484.38000000012</v>
      </c>
    </row>
    <row r="91" spans="1:42" ht="13.5" thickBot="1" x14ac:dyDescent="0.25">
      <c r="B91" s="11" t="s">
        <v>143</v>
      </c>
      <c r="C91" s="12">
        <f t="shared" ref="C91:AP91" si="3">C9-C87-C89</f>
        <v>-1460.5</v>
      </c>
      <c r="D91" s="12">
        <f t="shared" si="3"/>
        <v>-1264530.5899999996</v>
      </c>
      <c r="E91" s="12">
        <f t="shared" si="3"/>
        <v>74590.94</v>
      </c>
      <c r="F91" s="12">
        <f t="shared" si="3"/>
        <v>410230.07999999996</v>
      </c>
      <c r="G91" s="12">
        <f t="shared" si="3"/>
        <v>269307.42</v>
      </c>
      <c r="H91" s="12">
        <f t="shared" si="3"/>
        <v>49621.45</v>
      </c>
      <c r="I91" s="12">
        <f t="shared" si="3"/>
        <v>69677.440000000002</v>
      </c>
      <c r="J91" s="12">
        <f t="shared" si="3"/>
        <v>36964.339999999989</v>
      </c>
      <c r="K91" s="12">
        <f t="shared" si="3"/>
        <v>8712.75</v>
      </c>
      <c r="L91" s="12">
        <f t="shared" si="3"/>
        <v>6339.68</v>
      </c>
      <c r="M91" s="12">
        <f t="shared" si="3"/>
        <v>-170129.90000000002</v>
      </c>
      <c r="N91" s="12">
        <f t="shared" si="3"/>
        <v>-8473.859999999986</v>
      </c>
      <c r="O91" s="12">
        <f t="shared" si="3"/>
        <v>-83779.500000000058</v>
      </c>
      <c r="P91" s="12">
        <f t="shared" si="3"/>
        <v>19090.119999999995</v>
      </c>
      <c r="Q91" s="12">
        <f t="shared" si="3"/>
        <v>39148.290000000008</v>
      </c>
      <c r="R91" s="12">
        <f t="shared" si="3"/>
        <v>-9650.7400000000052</v>
      </c>
      <c r="S91" s="12">
        <f t="shared" si="3"/>
        <v>-27004.800000000047</v>
      </c>
      <c r="T91" s="12">
        <f t="shared" si="3"/>
        <v>6365.17</v>
      </c>
      <c r="U91" s="12">
        <f t="shared" si="3"/>
        <v>66903.520000000004</v>
      </c>
      <c r="V91" s="12">
        <f t="shared" si="3"/>
        <v>-7070.989999999998</v>
      </c>
      <c r="W91" s="12">
        <f t="shared" si="3"/>
        <v>135791.97</v>
      </c>
      <c r="X91" s="12">
        <f t="shared" si="3"/>
        <v>35281.560000000019</v>
      </c>
      <c r="Y91" s="12">
        <f t="shared" si="3"/>
        <v>10676.779999999999</v>
      </c>
      <c r="Z91" s="12">
        <f t="shared" si="3"/>
        <v>-2907.2400000000016</v>
      </c>
      <c r="AA91" s="12">
        <f t="shared" si="3"/>
        <v>-10568.680000000004</v>
      </c>
      <c r="AB91" s="12">
        <f t="shared" si="3"/>
        <v>39074.54</v>
      </c>
      <c r="AC91" s="12">
        <f t="shared" si="3"/>
        <v>7777.7699999999995</v>
      </c>
      <c r="AD91" s="12">
        <f t="shared" si="3"/>
        <v>44137.5</v>
      </c>
      <c r="AE91" s="12">
        <f t="shared" si="3"/>
        <v>18508.259999999998</v>
      </c>
      <c r="AF91" s="12">
        <f t="shared" si="3"/>
        <v>-54677.830000000016</v>
      </c>
      <c r="AG91" s="12">
        <f t="shared" si="3"/>
        <v>5555.6599999999935</v>
      </c>
      <c r="AH91" s="12">
        <f t="shared" si="3"/>
        <v>231370.41999999998</v>
      </c>
      <c r="AI91" s="12">
        <f t="shared" si="3"/>
        <v>35201.019999999997</v>
      </c>
      <c r="AJ91" s="12">
        <f t="shared" si="3"/>
        <v>688.5</v>
      </c>
      <c r="AK91" s="12">
        <f t="shared" si="3"/>
        <v>19709.729999999996</v>
      </c>
      <c r="AL91" s="12">
        <f t="shared" si="3"/>
        <v>-7250.6100000000442</v>
      </c>
      <c r="AM91" s="12">
        <f t="shared" si="3"/>
        <v>0.38000000000465661</v>
      </c>
      <c r="AN91" s="12">
        <f t="shared" si="3"/>
        <v>9326.6299999999992</v>
      </c>
      <c r="AO91" s="12">
        <f t="shared" si="3"/>
        <v>57758.550000000047</v>
      </c>
      <c r="AP91" s="12">
        <f t="shared" si="3"/>
        <v>60305.229999999283</v>
      </c>
    </row>
    <row r="92" spans="1:42" ht="13.5" thickTop="1" x14ac:dyDescent="0.2">
      <c r="J92" s="9"/>
    </row>
    <row r="94" spans="1:42" x14ac:dyDescent="0.2">
      <c r="A94" s="2" t="s">
        <v>407</v>
      </c>
    </row>
    <row r="95" spans="1:42" x14ac:dyDescent="0.2">
      <c r="A95" s="2" t="s">
        <v>446</v>
      </c>
    </row>
  </sheetData>
  <phoneticPr fontId="0" type="noConversion"/>
  <printOptions horizontalCentered="1" gridLines="1"/>
  <pageMargins left="0" right="0" top="0" bottom="0.5" header="0" footer="0"/>
  <pageSetup paperSize="5" scale="45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8B94-4368-4EBF-AF52-CD8E0BC1A450}">
  <dimension ref="A1:AI75"/>
  <sheetViews>
    <sheetView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AA72" sqref="AA72"/>
    </sheetView>
  </sheetViews>
  <sheetFormatPr defaultColWidth="9.1640625" defaultRowHeight="12.75" x14ac:dyDescent="0.2"/>
  <cols>
    <col min="1" max="1" width="8.33203125" style="2" bestFit="1" customWidth="1"/>
    <col min="2" max="2" width="43" style="2" customWidth="1"/>
    <col min="3" max="3" width="17" style="8" customWidth="1"/>
    <col min="4" max="4" width="13.1640625" style="8" customWidth="1"/>
    <col min="5" max="5" width="13" style="8" customWidth="1"/>
    <col min="6" max="6" width="16" style="8" customWidth="1"/>
    <col min="7" max="7" width="16.6640625" style="8" customWidth="1"/>
    <col min="8" max="8" width="15.1640625" style="8" customWidth="1"/>
    <col min="9" max="9" width="14.6640625" style="8" customWidth="1"/>
    <col min="10" max="10" width="16.1640625" style="8" bestFit="1" customWidth="1"/>
    <col min="11" max="11" width="14" style="8" customWidth="1"/>
    <col min="12" max="12" width="16.33203125" style="8" customWidth="1"/>
    <col min="13" max="13" width="16.33203125" style="8" bestFit="1" customWidth="1"/>
    <col min="14" max="14" width="13.83203125" style="8" customWidth="1"/>
    <col min="15" max="15" width="15.1640625" style="8" customWidth="1"/>
    <col min="16" max="16" width="13" style="8" bestFit="1" customWidth="1"/>
    <col min="17" max="17" width="12.83203125" style="8" customWidth="1"/>
    <col min="18" max="18" width="12.1640625" style="8" customWidth="1"/>
    <col min="19" max="19" width="14.1640625" style="8" customWidth="1"/>
    <col min="20" max="20" width="15.1640625" style="8" customWidth="1"/>
    <col min="21" max="21" width="12.83203125" style="8" customWidth="1"/>
    <col min="22" max="22" width="13.1640625" style="8" customWidth="1"/>
    <col min="23" max="23" width="12.6640625" style="8" customWidth="1"/>
    <col min="24" max="24" width="16.1640625" style="8" customWidth="1"/>
    <col min="25" max="25" width="12.1640625" style="8" customWidth="1"/>
    <col min="26" max="26" width="13" style="8" customWidth="1"/>
    <col min="27" max="27" width="15.1640625" style="2" bestFit="1" customWidth="1"/>
    <col min="28" max="16384" width="9.1640625" style="2"/>
  </cols>
  <sheetData>
    <row r="1" spans="1:27" x14ac:dyDescent="0.2">
      <c r="A1" s="1" t="s">
        <v>406</v>
      </c>
    </row>
    <row r="2" spans="1:27" x14ac:dyDescent="0.2">
      <c r="A2" s="3" t="s">
        <v>136</v>
      </c>
      <c r="B2" s="15"/>
    </row>
    <row r="3" spans="1:27" x14ac:dyDescent="0.2">
      <c r="A3" s="1" t="s">
        <v>139</v>
      </c>
      <c r="F3" s="9"/>
    </row>
    <row r="4" spans="1:27" x14ac:dyDescent="0.2">
      <c r="B4" s="16"/>
    </row>
    <row r="6" spans="1:27" x14ac:dyDescent="0.2">
      <c r="C6" s="61" t="s">
        <v>78</v>
      </c>
      <c r="D6" s="61" t="s">
        <v>82</v>
      </c>
      <c r="E6" s="61" t="s">
        <v>84</v>
      </c>
      <c r="F6" s="61" t="s">
        <v>86</v>
      </c>
      <c r="G6" s="61" t="s">
        <v>88</v>
      </c>
      <c r="H6" s="61" t="s">
        <v>90</v>
      </c>
      <c r="I6" s="61" t="s">
        <v>92</v>
      </c>
      <c r="J6" s="61" t="s">
        <v>94</v>
      </c>
      <c r="K6" s="61" t="s">
        <v>96</v>
      </c>
      <c r="L6" s="61" t="s">
        <v>98</v>
      </c>
      <c r="M6" s="61" t="s">
        <v>102</v>
      </c>
      <c r="N6" s="61" t="s">
        <v>104</v>
      </c>
      <c r="O6" s="61" t="s">
        <v>106</v>
      </c>
      <c r="P6" s="61" t="s">
        <v>108</v>
      </c>
      <c r="Q6" s="61" t="s">
        <v>112</v>
      </c>
      <c r="R6" s="61" t="s">
        <v>114</v>
      </c>
      <c r="S6" s="61" t="s">
        <v>116</v>
      </c>
      <c r="T6" s="61" t="s">
        <v>118</v>
      </c>
      <c r="U6" s="61" t="s">
        <v>122</v>
      </c>
      <c r="V6" s="61" t="s">
        <v>124</v>
      </c>
      <c r="W6" s="61" t="s">
        <v>126</v>
      </c>
      <c r="X6" s="61" t="s">
        <v>128</v>
      </c>
      <c r="Y6" s="61" t="s">
        <v>130</v>
      </c>
      <c r="Z6" s="61" t="s">
        <v>132</v>
      </c>
      <c r="AA6" s="103"/>
    </row>
    <row r="7" spans="1:27" ht="38.25" x14ac:dyDescent="0.2">
      <c r="C7" s="61" t="s">
        <v>79</v>
      </c>
      <c r="D7" s="61" t="s">
        <v>83</v>
      </c>
      <c r="E7" s="61" t="s">
        <v>85</v>
      </c>
      <c r="F7" s="61" t="s">
        <v>87</v>
      </c>
      <c r="G7" s="61" t="s">
        <v>89</v>
      </c>
      <c r="H7" s="61" t="s">
        <v>91</v>
      </c>
      <c r="I7" s="61" t="s">
        <v>327</v>
      </c>
      <c r="J7" s="61" t="s">
        <v>95</v>
      </c>
      <c r="K7" s="61" t="s">
        <v>97</v>
      </c>
      <c r="L7" s="61" t="s">
        <v>99</v>
      </c>
      <c r="M7" s="61" t="s">
        <v>103</v>
      </c>
      <c r="N7" s="61" t="s">
        <v>105</v>
      </c>
      <c r="O7" s="61" t="s">
        <v>107</v>
      </c>
      <c r="P7" s="61" t="s">
        <v>109</v>
      </c>
      <c r="Q7" s="61" t="s">
        <v>113</v>
      </c>
      <c r="R7" s="61" t="s">
        <v>115</v>
      </c>
      <c r="S7" s="61" t="s">
        <v>117</v>
      </c>
      <c r="T7" s="61" t="s">
        <v>119</v>
      </c>
      <c r="U7" s="61" t="s">
        <v>123</v>
      </c>
      <c r="V7" s="61" t="s">
        <v>125</v>
      </c>
      <c r="W7" s="61" t="s">
        <v>127</v>
      </c>
      <c r="X7" s="61" t="s">
        <v>129</v>
      </c>
      <c r="Y7" s="61" t="s">
        <v>131</v>
      </c>
      <c r="Z7" s="61" t="s">
        <v>133</v>
      </c>
      <c r="AA7" s="61" t="s">
        <v>140</v>
      </c>
    </row>
    <row r="8" spans="1:27" x14ac:dyDescent="0.2">
      <c r="AA8" s="60"/>
    </row>
    <row r="9" spans="1:27" ht="13.5" thickBot="1" x14ac:dyDescent="0.25">
      <c r="B9" s="7" t="s">
        <v>176</v>
      </c>
      <c r="C9" s="12">
        <v>165862</v>
      </c>
      <c r="D9" s="12">
        <v>129085</v>
      </c>
      <c r="E9" s="12">
        <v>163920</v>
      </c>
      <c r="F9" s="12">
        <v>29297</v>
      </c>
      <c r="G9" s="12">
        <v>1800</v>
      </c>
      <c r="H9" s="12">
        <v>7284</v>
      </c>
      <c r="I9" s="12">
        <v>45501</v>
      </c>
      <c r="J9" s="12">
        <v>3794146</v>
      </c>
      <c r="K9" s="12">
        <v>6345</v>
      </c>
      <c r="L9" s="12">
        <v>46023</v>
      </c>
      <c r="M9" s="12">
        <v>52125</v>
      </c>
      <c r="N9" s="12">
        <v>240744</v>
      </c>
      <c r="O9" s="12">
        <v>9198</v>
      </c>
      <c r="P9" s="12">
        <v>455846</v>
      </c>
      <c r="Q9" s="12">
        <v>59088</v>
      </c>
      <c r="R9" s="12">
        <v>33047</v>
      </c>
      <c r="S9" s="12">
        <v>118556</v>
      </c>
      <c r="T9" s="12">
        <v>11221</v>
      </c>
      <c r="U9" s="12">
        <v>53577</v>
      </c>
      <c r="V9" s="12">
        <v>33995</v>
      </c>
      <c r="W9" s="12">
        <v>44955</v>
      </c>
      <c r="X9" s="12">
        <v>69622</v>
      </c>
      <c r="Y9" s="12">
        <v>33063</v>
      </c>
      <c r="Z9" s="12">
        <v>52404</v>
      </c>
      <c r="AA9" s="12">
        <f>SUM(C9:Z9)</f>
        <v>5656704</v>
      </c>
    </row>
    <row r="10" spans="1:27" ht="13.5" thickTop="1" x14ac:dyDescent="0.2"/>
    <row r="11" spans="1:27" x14ac:dyDescent="0.2">
      <c r="A11" s="6" t="s">
        <v>194</v>
      </c>
      <c r="B11" s="6" t="s">
        <v>195</v>
      </c>
      <c r="E11" s="8">
        <v>87651</v>
      </c>
      <c r="I11" s="8">
        <v>39537.040000000001</v>
      </c>
      <c r="Q11" s="8">
        <v>0</v>
      </c>
      <c r="AA11" s="8">
        <f t="shared" ref="AA11:AA42" si="0">SUM(C11:Z11)</f>
        <v>127188.04000000001</v>
      </c>
    </row>
    <row r="12" spans="1:27" x14ac:dyDescent="0.2">
      <c r="A12" s="6" t="s">
        <v>436</v>
      </c>
      <c r="B12" s="6" t="s">
        <v>437</v>
      </c>
      <c r="E12" s="8">
        <v>0</v>
      </c>
      <c r="AA12" s="8">
        <f t="shared" si="0"/>
        <v>0</v>
      </c>
    </row>
    <row r="13" spans="1:27" x14ac:dyDescent="0.2">
      <c r="A13" s="6" t="s">
        <v>328</v>
      </c>
      <c r="B13" s="6" t="s">
        <v>329</v>
      </c>
      <c r="E13" s="8">
        <v>47275</v>
      </c>
      <c r="F13" s="8">
        <v>8793.4600000000009</v>
      </c>
      <c r="L13" s="8">
        <v>9640</v>
      </c>
      <c r="AA13" s="8">
        <f t="shared" si="0"/>
        <v>65708.459999999992</v>
      </c>
    </row>
    <row r="14" spans="1:27" x14ac:dyDescent="0.2">
      <c r="A14" s="6" t="s">
        <v>196</v>
      </c>
      <c r="B14" s="6" t="s">
        <v>197</v>
      </c>
      <c r="F14" s="8">
        <v>10035</v>
      </c>
      <c r="AA14" s="8">
        <f t="shared" si="0"/>
        <v>10035</v>
      </c>
    </row>
    <row r="15" spans="1:27" x14ac:dyDescent="0.2">
      <c r="A15" s="6" t="s">
        <v>330</v>
      </c>
      <c r="B15" s="6" t="s">
        <v>331</v>
      </c>
      <c r="H15" s="8">
        <v>5234.12</v>
      </c>
      <c r="M15" s="8">
        <v>22042.28</v>
      </c>
      <c r="O15" s="8">
        <v>4186.6400000000003</v>
      </c>
      <c r="P15" s="8">
        <v>99450.790000000008</v>
      </c>
      <c r="Q15" s="8">
        <v>26388.32</v>
      </c>
      <c r="R15" s="8">
        <v>5215.5600000000004</v>
      </c>
      <c r="T15" s="8">
        <v>6279.92</v>
      </c>
      <c r="U15" s="8">
        <v>20897.72</v>
      </c>
      <c r="V15" s="8">
        <v>7698.3</v>
      </c>
      <c r="X15" s="8">
        <v>45895.35</v>
      </c>
      <c r="Y15" s="8">
        <v>5233.3</v>
      </c>
      <c r="Z15" s="8">
        <v>29683.3</v>
      </c>
      <c r="AA15" s="8">
        <f t="shared" si="0"/>
        <v>278205.59999999998</v>
      </c>
    </row>
    <row r="16" spans="1:27" x14ac:dyDescent="0.2">
      <c r="A16" s="6" t="s">
        <v>198</v>
      </c>
      <c r="B16" s="6" t="s">
        <v>199</v>
      </c>
      <c r="E16" s="8">
        <v>1098.5</v>
      </c>
      <c r="L16" s="8">
        <v>43135.48</v>
      </c>
      <c r="AA16" s="8">
        <f t="shared" si="0"/>
        <v>44233.98</v>
      </c>
    </row>
    <row r="17" spans="1:27" x14ac:dyDescent="0.2">
      <c r="A17" s="6" t="s">
        <v>200</v>
      </c>
      <c r="B17" s="6" t="s">
        <v>144</v>
      </c>
      <c r="D17" s="8">
        <v>0</v>
      </c>
      <c r="L17" s="8">
        <v>139.75</v>
      </c>
      <c r="AA17" s="8">
        <f t="shared" si="0"/>
        <v>139.75</v>
      </c>
    </row>
    <row r="18" spans="1:27" x14ac:dyDescent="0.2">
      <c r="A18" s="6" t="s">
        <v>438</v>
      </c>
      <c r="B18" s="6" t="s">
        <v>439</v>
      </c>
      <c r="E18" s="8">
        <v>199</v>
      </c>
      <c r="I18" s="8">
        <v>149</v>
      </c>
      <c r="AA18" s="8">
        <f t="shared" si="0"/>
        <v>348</v>
      </c>
    </row>
    <row r="19" spans="1:27" x14ac:dyDescent="0.2">
      <c r="A19" s="6" t="s">
        <v>332</v>
      </c>
      <c r="B19" s="6" t="s">
        <v>333</v>
      </c>
      <c r="C19" s="8">
        <v>435.22</v>
      </c>
      <c r="E19" s="8">
        <v>1258.47</v>
      </c>
      <c r="AA19" s="8">
        <f t="shared" si="0"/>
        <v>1693.69</v>
      </c>
    </row>
    <row r="20" spans="1:27" x14ac:dyDescent="0.2">
      <c r="A20" s="6" t="s">
        <v>375</v>
      </c>
      <c r="B20" s="6" t="s">
        <v>376</v>
      </c>
      <c r="E20" s="8">
        <v>19496</v>
      </c>
      <c r="AA20" s="8">
        <f t="shared" si="0"/>
        <v>19496</v>
      </c>
    </row>
    <row r="21" spans="1:27" x14ac:dyDescent="0.2">
      <c r="A21" s="6" t="s">
        <v>202</v>
      </c>
      <c r="B21" s="6" t="s">
        <v>203</v>
      </c>
      <c r="E21" s="8">
        <v>732</v>
      </c>
      <c r="F21" s="8">
        <v>7875</v>
      </c>
      <c r="AA21" s="8">
        <f t="shared" si="0"/>
        <v>8607</v>
      </c>
    </row>
    <row r="22" spans="1:27" x14ac:dyDescent="0.2">
      <c r="A22" s="6" t="s">
        <v>386</v>
      </c>
      <c r="B22" s="6" t="s">
        <v>387</v>
      </c>
      <c r="C22" s="8">
        <v>2292</v>
      </c>
      <c r="L22" s="8">
        <v>9363</v>
      </c>
      <c r="M22" s="8">
        <v>2300</v>
      </c>
      <c r="Q22" s="8">
        <v>50</v>
      </c>
      <c r="R22" s="8">
        <v>744.5</v>
      </c>
      <c r="V22" s="8">
        <v>60</v>
      </c>
      <c r="Y22" s="8">
        <v>744.5</v>
      </c>
      <c r="AA22" s="8">
        <f t="shared" si="0"/>
        <v>15554</v>
      </c>
    </row>
    <row r="23" spans="1:27" x14ac:dyDescent="0.2">
      <c r="A23" s="6" t="s">
        <v>440</v>
      </c>
      <c r="B23" s="6" t="s">
        <v>441</v>
      </c>
      <c r="L23" s="8">
        <v>75</v>
      </c>
      <c r="M23" s="8">
        <v>12831</v>
      </c>
      <c r="N23" s="8">
        <v>900</v>
      </c>
      <c r="P23" s="8">
        <v>875</v>
      </c>
      <c r="Q23" s="8">
        <v>325</v>
      </c>
      <c r="R23" s="8">
        <v>375</v>
      </c>
      <c r="S23" s="8">
        <v>90</v>
      </c>
      <c r="U23" s="8">
        <v>6800</v>
      </c>
      <c r="V23" s="8">
        <v>760</v>
      </c>
      <c r="W23" s="8">
        <v>8104</v>
      </c>
      <c r="Y23" s="8">
        <v>375</v>
      </c>
      <c r="AA23" s="8">
        <f t="shared" si="0"/>
        <v>31510</v>
      </c>
    </row>
    <row r="24" spans="1:27" x14ac:dyDescent="0.2">
      <c r="A24" s="6" t="s">
        <v>204</v>
      </c>
      <c r="B24" s="6" t="s">
        <v>205</v>
      </c>
      <c r="C24" s="8">
        <v>660</v>
      </c>
      <c r="I24" s="8">
        <v>0</v>
      </c>
      <c r="N24" s="8">
        <v>0</v>
      </c>
      <c r="S24" s="8">
        <v>0</v>
      </c>
      <c r="V24" s="8">
        <v>0</v>
      </c>
      <c r="AA24" s="8">
        <f t="shared" si="0"/>
        <v>660</v>
      </c>
    </row>
    <row r="25" spans="1:27" x14ac:dyDescent="0.2">
      <c r="A25" s="6" t="s">
        <v>442</v>
      </c>
      <c r="B25" s="6" t="s">
        <v>443</v>
      </c>
      <c r="J25" s="8">
        <v>0</v>
      </c>
      <c r="AA25" s="8">
        <f t="shared" si="0"/>
        <v>0</v>
      </c>
    </row>
    <row r="26" spans="1:27" x14ac:dyDescent="0.2">
      <c r="A26" s="6" t="s">
        <v>206</v>
      </c>
      <c r="B26" s="6" t="s">
        <v>207</v>
      </c>
      <c r="F26" s="8">
        <v>450</v>
      </c>
      <c r="L26" s="8">
        <v>3235</v>
      </c>
      <c r="N26" s="8">
        <v>30950</v>
      </c>
      <c r="P26" s="8">
        <v>54275</v>
      </c>
      <c r="Q26" s="8">
        <v>6280</v>
      </c>
      <c r="S26" s="8">
        <v>20775</v>
      </c>
      <c r="U26" s="8">
        <v>900</v>
      </c>
      <c r="V26" s="8">
        <v>6731.64</v>
      </c>
      <c r="W26" s="8">
        <v>1350</v>
      </c>
      <c r="X26" s="8">
        <v>1870</v>
      </c>
      <c r="Z26" s="8">
        <v>6230</v>
      </c>
      <c r="AA26" s="8">
        <f t="shared" si="0"/>
        <v>133046.64000000001</v>
      </c>
    </row>
    <row r="27" spans="1:27" x14ac:dyDescent="0.2">
      <c r="A27" s="6" t="s">
        <v>208</v>
      </c>
      <c r="B27" s="6" t="s">
        <v>209</v>
      </c>
      <c r="C27" s="8">
        <v>48900</v>
      </c>
      <c r="E27" s="8">
        <v>1070</v>
      </c>
      <c r="F27" s="8">
        <v>175</v>
      </c>
      <c r="I27" s="8">
        <v>145</v>
      </c>
      <c r="M27" s="8">
        <v>100</v>
      </c>
      <c r="N27" s="8">
        <v>730</v>
      </c>
      <c r="O27" s="8">
        <v>395</v>
      </c>
      <c r="Q27" s="8">
        <v>495</v>
      </c>
      <c r="R27" s="8">
        <v>450</v>
      </c>
      <c r="U27" s="8">
        <v>350</v>
      </c>
      <c r="V27" s="8">
        <v>495</v>
      </c>
      <c r="W27" s="8">
        <v>225</v>
      </c>
      <c r="X27" s="8">
        <v>225</v>
      </c>
      <c r="Y27" s="8">
        <v>450</v>
      </c>
      <c r="Z27" s="8">
        <v>265</v>
      </c>
      <c r="AA27" s="8">
        <f t="shared" si="0"/>
        <v>54470</v>
      </c>
    </row>
    <row r="28" spans="1:27" x14ac:dyDescent="0.2">
      <c r="A28" s="6" t="s">
        <v>314</v>
      </c>
      <c r="B28" s="6" t="s">
        <v>315</v>
      </c>
      <c r="C28" s="8">
        <v>3125</v>
      </c>
      <c r="I28" s="8">
        <v>99</v>
      </c>
      <c r="N28" s="8">
        <v>1025</v>
      </c>
      <c r="Z28" s="8">
        <v>2203.08</v>
      </c>
      <c r="AA28" s="8">
        <f t="shared" si="0"/>
        <v>6452.08</v>
      </c>
    </row>
    <row r="29" spans="1:27" x14ac:dyDescent="0.2">
      <c r="A29" s="6" t="s">
        <v>334</v>
      </c>
      <c r="B29" s="6" t="s">
        <v>335</v>
      </c>
      <c r="G29" s="8">
        <v>735.21</v>
      </c>
      <c r="AA29" s="8">
        <f t="shared" si="0"/>
        <v>735.21</v>
      </c>
    </row>
    <row r="30" spans="1:27" x14ac:dyDescent="0.2">
      <c r="A30" s="6" t="s">
        <v>210</v>
      </c>
      <c r="B30" s="6" t="s">
        <v>147</v>
      </c>
      <c r="C30" s="8">
        <v>17695</v>
      </c>
      <c r="F30" s="8">
        <v>6906.4000000000005</v>
      </c>
      <c r="G30" s="8">
        <v>2842.35</v>
      </c>
      <c r="K30" s="8">
        <v>1814</v>
      </c>
      <c r="O30" s="8">
        <v>1492.48</v>
      </c>
      <c r="P30" s="8">
        <v>1800</v>
      </c>
      <c r="Q30" s="8">
        <v>330</v>
      </c>
      <c r="R30" s="8">
        <v>158.25</v>
      </c>
      <c r="T30" s="8">
        <v>1492.48</v>
      </c>
      <c r="X30" s="8">
        <v>200</v>
      </c>
      <c r="Y30" s="8">
        <v>158.25</v>
      </c>
      <c r="AA30" s="8">
        <f t="shared" si="0"/>
        <v>34889.21</v>
      </c>
    </row>
    <row r="31" spans="1:27" x14ac:dyDescent="0.2">
      <c r="A31" s="6" t="s">
        <v>211</v>
      </c>
      <c r="B31" s="6" t="s">
        <v>212</v>
      </c>
      <c r="C31" s="8">
        <v>6129.5</v>
      </c>
      <c r="D31" s="8">
        <v>0</v>
      </c>
      <c r="I31" s="8">
        <v>2869.07</v>
      </c>
      <c r="N31" s="8">
        <v>4701</v>
      </c>
      <c r="O31" s="8">
        <v>1717.8500000000001</v>
      </c>
      <c r="P31" s="8">
        <v>49368.3</v>
      </c>
      <c r="Q31" s="8">
        <v>3672</v>
      </c>
      <c r="R31" s="8">
        <v>21</v>
      </c>
      <c r="S31" s="8">
        <v>2531.0500000000002</v>
      </c>
      <c r="T31" s="8">
        <v>1537.15</v>
      </c>
      <c r="V31" s="8">
        <v>8264.7000000000007</v>
      </c>
      <c r="X31" s="8">
        <v>243.5</v>
      </c>
      <c r="Y31" s="8">
        <v>41</v>
      </c>
      <c r="Z31" s="8">
        <v>4040.1</v>
      </c>
      <c r="AA31" s="8">
        <f t="shared" si="0"/>
        <v>85136.22</v>
      </c>
    </row>
    <row r="32" spans="1:27" x14ac:dyDescent="0.2">
      <c r="A32" s="6" t="s">
        <v>444</v>
      </c>
      <c r="B32" s="6" t="s">
        <v>445</v>
      </c>
      <c r="J32" s="8">
        <v>0</v>
      </c>
      <c r="AA32" s="8">
        <f t="shared" si="0"/>
        <v>0</v>
      </c>
    </row>
    <row r="33" spans="1:27" x14ac:dyDescent="0.2">
      <c r="A33" s="6" t="s">
        <v>336</v>
      </c>
      <c r="B33" s="6" t="s">
        <v>337</v>
      </c>
      <c r="K33" s="8">
        <v>116.67</v>
      </c>
      <c r="M33" s="8">
        <v>54.17</v>
      </c>
      <c r="N33" s="8">
        <v>54.17</v>
      </c>
      <c r="P33" s="8">
        <v>116.67</v>
      </c>
      <c r="Q33" s="8">
        <v>54.17</v>
      </c>
      <c r="R33" s="8">
        <v>27.07</v>
      </c>
      <c r="S33" s="8">
        <v>54.17</v>
      </c>
      <c r="U33" s="8">
        <v>54.17</v>
      </c>
      <c r="V33" s="8">
        <v>54.17</v>
      </c>
      <c r="W33" s="8">
        <v>54.17</v>
      </c>
      <c r="X33" s="8">
        <v>54.17</v>
      </c>
      <c r="Y33" s="8">
        <v>27.07</v>
      </c>
      <c r="Z33" s="8">
        <v>54.160000000000004</v>
      </c>
      <c r="AA33" s="8">
        <f t="shared" si="0"/>
        <v>774.99999999999989</v>
      </c>
    </row>
    <row r="34" spans="1:27" x14ac:dyDescent="0.2">
      <c r="A34" s="6" t="s">
        <v>213</v>
      </c>
      <c r="B34" s="6" t="s">
        <v>145</v>
      </c>
      <c r="D34" s="8">
        <v>1732.1000000000001</v>
      </c>
      <c r="H34" s="8">
        <v>1514.98</v>
      </c>
      <c r="I34" s="8">
        <v>6990.02</v>
      </c>
      <c r="J34" s="8">
        <v>0</v>
      </c>
      <c r="M34" s="8">
        <v>10506.15</v>
      </c>
      <c r="N34" s="8">
        <v>367.21</v>
      </c>
      <c r="O34" s="8">
        <v>0</v>
      </c>
      <c r="P34" s="8">
        <v>6908.32</v>
      </c>
      <c r="R34" s="8">
        <v>2429.11</v>
      </c>
      <c r="S34" s="8">
        <v>1123.54</v>
      </c>
      <c r="U34" s="8">
        <v>649.97</v>
      </c>
      <c r="W34" s="8">
        <v>4270.3</v>
      </c>
      <c r="X34" s="8">
        <v>3568</v>
      </c>
      <c r="Y34" s="8">
        <v>2280.44</v>
      </c>
      <c r="AA34" s="8">
        <f t="shared" si="0"/>
        <v>42340.140000000007</v>
      </c>
    </row>
    <row r="35" spans="1:27" x14ac:dyDescent="0.2">
      <c r="A35" s="6" t="s">
        <v>338</v>
      </c>
      <c r="B35" s="6" t="s">
        <v>339</v>
      </c>
      <c r="J35" s="8">
        <v>4337806.8</v>
      </c>
      <c r="AA35" s="8">
        <f t="shared" si="0"/>
        <v>4337806.8</v>
      </c>
    </row>
    <row r="36" spans="1:27" x14ac:dyDescent="0.2">
      <c r="A36" s="6" t="s">
        <v>340</v>
      </c>
      <c r="B36" s="6" t="s">
        <v>341</v>
      </c>
      <c r="C36" s="8">
        <v>28860.55</v>
      </c>
      <c r="D36" s="8">
        <v>1155</v>
      </c>
      <c r="M36" s="8">
        <v>10125</v>
      </c>
      <c r="N36" s="8">
        <v>4650.9800000000005</v>
      </c>
      <c r="P36" s="8">
        <v>5920.99</v>
      </c>
      <c r="Q36" s="8">
        <v>629.36</v>
      </c>
      <c r="R36" s="8">
        <v>3132.75</v>
      </c>
      <c r="S36" s="8">
        <v>0</v>
      </c>
      <c r="U36" s="8">
        <v>1582.41</v>
      </c>
      <c r="V36" s="8">
        <v>1604</v>
      </c>
      <c r="W36" s="8">
        <v>4580</v>
      </c>
      <c r="X36" s="8">
        <v>1710.96</v>
      </c>
      <c r="Y36" s="8">
        <v>2677.75</v>
      </c>
      <c r="Z36" s="8">
        <v>2735.75</v>
      </c>
      <c r="AA36" s="8">
        <f t="shared" si="0"/>
        <v>69365.5</v>
      </c>
    </row>
    <row r="37" spans="1:27" x14ac:dyDescent="0.2">
      <c r="A37" s="6" t="s">
        <v>342</v>
      </c>
      <c r="B37" s="6" t="s">
        <v>343</v>
      </c>
      <c r="M37" s="8">
        <v>143.5</v>
      </c>
      <c r="N37" s="8">
        <v>7409.59</v>
      </c>
      <c r="O37" s="8">
        <v>36.480000000000004</v>
      </c>
      <c r="P37" s="8">
        <v>9797.16</v>
      </c>
      <c r="R37" s="8">
        <v>275.18</v>
      </c>
      <c r="S37" s="8">
        <v>2870.62</v>
      </c>
      <c r="T37" s="8">
        <v>36.480000000000004</v>
      </c>
      <c r="X37" s="8">
        <v>989.35</v>
      </c>
      <c r="Y37" s="8">
        <v>353.18</v>
      </c>
      <c r="Z37" s="8">
        <v>34.82</v>
      </c>
      <c r="AA37" s="8">
        <f t="shared" si="0"/>
        <v>21946.359999999997</v>
      </c>
    </row>
    <row r="38" spans="1:27" x14ac:dyDescent="0.2">
      <c r="A38" s="6" t="s">
        <v>216</v>
      </c>
      <c r="B38" s="6" t="s">
        <v>217</v>
      </c>
      <c r="C38" s="8">
        <v>1878.52</v>
      </c>
      <c r="M38" s="8">
        <v>64</v>
      </c>
      <c r="N38" s="8">
        <v>2676.56</v>
      </c>
      <c r="O38" s="8">
        <v>0</v>
      </c>
      <c r="P38" s="8">
        <v>205.4</v>
      </c>
      <c r="Q38" s="8">
        <v>0</v>
      </c>
      <c r="R38" s="8">
        <v>105.83</v>
      </c>
      <c r="Y38" s="8">
        <v>105.83</v>
      </c>
      <c r="AA38" s="8">
        <f t="shared" si="0"/>
        <v>5036.1399999999994</v>
      </c>
    </row>
    <row r="39" spans="1:27" x14ac:dyDescent="0.2">
      <c r="A39" s="6" t="s">
        <v>344</v>
      </c>
      <c r="B39" s="6" t="s">
        <v>345</v>
      </c>
      <c r="C39" s="8">
        <v>113672.21</v>
      </c>
      <c r="M39" s="8">
        <v>110997.08</v>
      </c>
      <c r="N39" s="8">
        <v>44112.1</v>
      </c>
      <c r="O39" s="8">
        <v>2182.71</v>
      </c>
      <c r="P39" s="8">
        <v>192978.05000000002</v>
      </c>
      <c r="Q39" s="8">
        <v>18390.400000000001</v>
      </c>
      <c r="R39" s="8">
        <v>36784.35</v>
      </c>
      <c r="S39" s="8">
        <v>43025.53</v>
      </c>
      <c r="T39" s="8">
        <v>2494.7200000000003</v>
      </c>
      <c r="U39" s="8">
        <v>15283.460000000001</v>
      </c>
      <c r="V39" s="8">
        <v>22363.16</v>
      </c>
      <c r="W39" s="8">
        <v>64200.9</v>
      </c>
      <c r="X39" s="8">
        <v>11647.630000000001</v>
      </c>
      <c r="Y39" s="8">
        <v>26018.06</v>
      </c>
      <c r="Z39" s="8">
        <v>25340.23</v>
      </c>
      <c r="AA39" s="8">
        <f t="shared" si="0"/>
        <v>729490.59000000008</v>
      </c>
    </row>
    <row r="40" spans="1:27" x14ac:dyDescent="0.2">
      <c r="A40" s="6" t="s">
        <v>346</v>
      </c>
      <c r="B40" s="6" t="s">
        <v>347</v>
      </c>
      <c r="N40" s="8">
        <v>6664.4000000000005</v>
      </c>
      <c r="P40" s="8">
        <v>7293.72</v>
      </c>
      <c r="R40" s="8">
        <v>111.65</v>
      </c>
      <c r="S40" s="8">
        <v>17208.740000000002</v>
      </c>
      <c r="W40" s="8">
        <v>1106.6400000000001</v>
      </c>
      <c r="X40" s="8">
        <v>335.1</v>
      </c>
      <c r="Y40" s="8">
        <v>111.7</v>
      </c>
      <c r="Z40" s="8">
        <v>179.94</v>
      </c>
      <c r="AA40" s="8">
        <f t="shared" si="0"/>
        <v>33011.89</v>
      </c>
    </row>
    <row r="41" spans="1:27" x14ac:dyDescent="0.2">
      <c r="A41" s="6" t="s">
        <v>348</v>
      </c>
      <c r="B41" s="6" t="s">
        <v>349</v>
      </c>
      <c r="C41" s="8">
        <v>0</v>
      </c>
      <c r="M41" s="8">
        <v>1630</v>
      </c>
      <c r="N41" s="8">
        <v>5222.07</v>
      </c>
      <c r="P41" s="8">
        <v>0</v>
      </c>
      <c r="Q41" s="8">
        <v>1744.4</v>
      </c>
      <c r="R41" s="8">
        <v>0</v>
      </c>
      <c r="S41" s="8">
        <v>4775.0200000000004</v>
      </c>
      <c r="U41" s="8">
        <v>1330.3500000000001</v>
      </c>
      <c r="V41" s="8">
        <v>2328.75</v>
      </c>
      <c r="W41" s="8">
        <v>1700</v>
      </c>
      <c r="Y41" s="8">
        <v>0</v>
      </c>
      <c r="AA41" s="8">
        <f t="shared" si="0"/>
        <v>18730.59</v>
      </c>
    </row>
    <row r="42" spans="1:27" x14ac:dyDescent="0.2">
      <c r="A42" s="6" t="s">
        <v>379</v>
      </c>
      <c r="B42" s="6" t="s">
        <v>380</v>
      </c>
      <c r="S42" s="8">
        <v>158</v>
      </c>
      <c r="AA42" s="8">
        <f t="shared" si="0"/>
        <v>158</v>
      </c>
    </row>
    <row r="43" spans="1:27" x14ac:dyDescent="0.2">
      <c r="A43" s="6" t="s">
        <v>228</v>
      </c>
      <c r="B43" s="6" t="s">
        <v>229</v>
      </c>
      <c r="C43" s="8">
        <v>4235.7</v>
      </c>
      <c r="P43" s="8">
        <v>131.41</v>
      </c>
      <c r="AA43" s="8">
        <f t="shared" ref="AA43:AA61" si="1">SUM(C43:Z43)</f>
        <v>4367.1099999999997</v>
      </c>
    </row>
    <row r="44" spans="1:27" x14ac:dyDescent="0.2">
      <c r="A44" s="6" t="s">
        <v>232</v>
      </c>
      <c r="B44" s="6" t="s">
        <v>233</v>
      </c>
      <c r="D44" s="8">
        <v>11439.31</v>
      </c>
      <c r="E44" s="8">
        <v>963.61</v>
      </c>
      <c r="AA44" s="8">
        <f t="shared" si="1"/>
        <v>12402.92</v>
      </c>
    </row>
    <row r="45" spans="1:27" x14ac:dyDescent="0.2">
      <c r="A45" s="6" t="s">
        <v>236</v>
      </c>
      <c r="B45" s="6" t="s">
        <v>237</v>
      </c>
      <c r="C45" s="8">
        <v>2048.12</v>
      </c>
      <c r="D45" s="8">
        <v>3651.42</v>
      </c>
      <c r="AA45" s="8">
        <f t="shared" si="1"/>
        <v>5699.54</v>
      </c>
    </row>
    <row r="46" spans="1:27" x14ac:dyDescent="0.2">
      <c r="A46" s="6" t="s">
        <v>238</v>
      </c>
      <c r="B46" s="6" t="s">
        <v>239</v>
      </c>
      <c r="D46" s="8">
        <v>4589.54</v>
      </c>
      <c r="AA46" s="8">
        <f t="shared" si="1"/>
        <v>4589.54</v>
      </c>
    </row>
    <row r="47" spans="1:27" x14ac:dyDescent="0.2">
      <c r="A47" s="6" t="s">
        <v>250</v>
      </c>
      <c r="B47" s="6" t="s">
        <v>251</v>
      </c>
      <c r="C47" s="8">
        <v>3604</v>
      </c>
      <c r="AA47" s="8">
        <f t="shared" si="1"/>
        <v>3604</v>
      </c>
    </row>
    <row r="48" spans="1:27" x14ac:dyDescent="0.2">
      <c r="A48" s="6" t="s">
        <v>252</v>
      </c>
      <c r="B48" s="6" t="s">
        <v>253</v>
      </c>
      <c r="C48" s="8">
        <v>1649.67</v>
      </c>
      <c r="E48" s="8">
        <v>5567.6900000000005</v>
      </c>
      <c r="L48" s="8">
        <v>0</v>
      </c>
      <c r="AA48" s="8">
        <f t="shared" si="1"/>
        <v>7217.3600000000006</v>
      </c>
    </row>
    <row r="49" spans="1:27" x14ac:dyDescent="0.2">
      <c r="A49" s="6" t="s">
        <v>316</v>
      </c>
      <c r="B49" s="6" t="s">
        <v>317</v>
      </c>
      <c r="D49" s="8">
        <v>1364.2</v>
      </c>
      <c r="AA49" s="8">
        <f t="shared" si="1"/>
        <v>1364.2</v>
      </c>
    </row>
    <row r="50" spans="1:27" x14ac:dyDescent="0.2">
      <c r="A50" s="6" t="s">
        <v>256</v>
      </c>
      <c r="B50" s="6" t="s">
        <v>257</v>
      </c>
      <c r="C50" s="8">
        <v>618.63</v>
      </c>
      <c r="D50" s="8">
        <v>2950</v>
      </c>
      <c r="E50" s="8">
        <v>23.97</v>
      </c>
      <c r="I50" s="8">
        <v>0</v>
      </c>
      <c r="P50" s="8">
        <v>9981.0500000000011</v>
      </c>
      <c r="AA50" s="8">
        <f t="shared" si="1"/>
        <v>13573.650000000001</v>
      </c>
    </row>
    <row r="51" spans="1:27" x14ac:dyDescent="0.2">
      <c r="A51" s="6" t="s">
        <v>258</v>
      </c>
      <c r="B51" s="6" t="s">
        <v>259</v>
      </c>
      <c r="D51" s="8">
        <v>814.75</v>
      </c>
      <c r="AA51" s="8">
        <f t="shared" si="1"/>
        <v>814.75</v>
      </c>
    </row>
    <row r="52" spans="1:27" x14ac:dyDescent="0.2">
      <c r="A52" s="6" t="s">
        <v>262</v>
      </c>
      <c r="B52" s="6" t="s">
        <v>263</v>
      </c>
      <c r="S52" s="8">
        <v>37.21</v>
      </c>
      <c r="AA52" s="8">
        <f t="shared" si="1"/>
        <v>37.21</v>
      </c>
    </row>
    <row r="53" spans="1:27" x14ac:dyDescent="0.2">
      <c r="A53" s="6" t="s">
        <v>266</v>
      </c>
      <c r="B53" s="6" t="s">
        <v>267</v>
      </c>
      <c r="C53" s="8">
        <v>4833.33</v>
      </c>
      <c r="K53" s="8">
        <v>1283.3399999999999</v>
      </c>
      <c r="M53" s="8">
        <v>595.83000000000004</v>
      </c>
      <c r="N53" s="8">
        <v>11095.83</v>
      </c>
      <c r="P53" s="8">
        <v>8083.34</v>
      </c>
      <c r="Q53" s="8">
        <v>595.83000000000004</v>
      </c>
      <c r="R53" s="8">
        <v>297.93</v>
      </c>
      <c r="S53" s="8">
        <v>7960.21</v>
      </c>
      <c r="U53" s="8">
        <v>2145.83</v>
      </c>
      <c r="V53" s="8">
        <v>1600.83</v>
      </c>
      <c r="W53" s="8">
        <v>595.83000000000004</v>
      </c>
      <c r="X53" s="8">
        <v>595.83000000000004</v>
      </c>
      <c r="Y53" s="8">
        <v>297.92</v>
      </c>
      <c r="Z53" s="8">
        <v>595.83000000000004</v>
      </c>
      <c r="AA53" s="8">
        <f t="shared" si="1"/>
        <v>40577.710000000014</v>
      </c>
    </row>
    <row r="54" spans="1:27" x14ac:dyDescent="0.2">
      <c r="A54" s="6" t="s">
        <v>270</v>
      </c>
      <c r="B54" s="6" t="s">
        <v>271</v>
      </c>
      <c r="C54" s="8">
        <v>3376.06</v>
      </c>
      <c r="D54" s="8">
        <v>174</v>
      </c>
      <c r="E54" s="8">
        <v>704.56000000000006</v>
      </c>
      <c r="F54" s="8">
        <v>931.03</v>
      </c>
      <c r="G54" s="8">
        <v>90.06</v>
      </c>
      <c r="I54" s="8">
        <v>275.07</v>
      </c>
      <c r="K54" s="8">
        <v>428</v>
      </c>
      <c r="L54" s="8">
        <v>204.9</v>
      </c>
      <c r="M54" s="8">
        <v>270.27</v>
      </c>
      <c r="N54" s="8">
        <v>600</v>
      </c>
      <c r="P54" s="8">
        <v>1145.8</v>
      </c>
      <c r="Q54" s="8">
        <v>271.03000000000003</v>
      </c>
      <c r="R54" s="8">
        <v>90.11</v>
      </c>
      <c r="S54" s="8">
        <v>290.95</v>
      </c>
      <c r="U54" s="8">
        <v>180</v>
      </c>
      <c r="V54" s="8">
        <v>181.56</v>
      </c>
      <c r="W54" s="8">
        <v>181.08</v>
      </c>
      <c r="X54" s="8">
        <v>181</v>
      </c>
      <c r="Y54" s="8">
        <v>117.22</v>
      </c>
      <c r="Z54" s="8">
        <v>180.43</v>
      </c>
      <c r="AA54" s="8">
        <f t="shared" si="1"/>
        <v>9873.1299999999992</v>
      </c>
    </row>
    <row r="55" spans="1:27" x14ac:dyDescent="0.2">
      <c r="A55" s="6" t="s">
        <v>272</v>
      </c>
      <c r="B55" s="6" t="s">
        <v>273</v>
      </c>
      <c r="C55" s="8">
        <v>365.29</v>
      </c>
      <c r="E55" s="8">
        <v>395.41</v>
      </c>
      <c r="F55" s="8">
        <v>959.82</v>
      </c>
      <c r="N55" s="8">
        <v>933.22</v>
      </c>
      <c r="P55" s="8">
        <v>1846.44</v>
      </c>
      <c r="S55" s="8">
        <v>951.89</v>
      </c>
      <c r="AA55" s="8">
        <f t="shared" si="1"/>
        <v>5452.0700000000006</v>
      </c>
    </row>
    <row r="56" spans="1:27" x14ac:dyDescent="0.2">
      <c r="A56" s="6" t="s">
        <v>430</v>
      </c>
      <c r="B56" s="6" t="s">
        <v>431</v>
      </c>
      <c r="F56" s="8">
        <v>895</v>
      </c>
      <c r="AA56" s="8">
        <f t="shared" si="1"/>
        <v>895</v>
      </c>
    </row>
    <row r="57" spans="1:27" x14ac:dyDescent="0.2">
      <c r="A57" s="6" t="s">
        <v>274</v>
      </c>
      <c r="B57" s="6" t="s">
        <v>275</v>
      </c>
      <c r="C57" s="8">
        <v>4206.83</v>
      </c>
      <c r="D57" s="8">
        <v>145.20000000000002</v>
      </c>
      <c r="AA57" s="8">
        <f t="shared" si="1"/>
        <v>4352.03</v>
      </c>
    </row>
    <row r="58" spans="1:27" x14ac:dyDescent="0.2">
      <c r="A58" s="6" t="s">
        <v>276</v>
      </c>
      <c r="B58" s="6" t="s">
        <v>277</v>
      </c>
      <c r="C58" s="8">
        <v>378.17</v>
      </c>
      <c r="E58" s="8">
        <v>1494</v>
      </c>
      <c r="F58" s="8">
        <v>0</v>
      </c>
      <c r="M58" s="8">
        <v>4980</v>
      </c>
      <c r="N58" s="8">
        <v>21517.600000000002</v>
      </c>
      <c r="O58" s="8">
        <v>580.14</v>
      </c>
      <c r="P58" s="8">
        <v>8896.17</v>
      </c>
      <c r="Q58" s="8">
        <v>2180.73</v>
      </c>
      <c r="R58" s="8">
        <v>4572</v>
      </c>
      <c r="S58" s="8">
        <v>13110.37</v>
      </c>
      <c r="T58" s="8">
        <v>528.14</v>
      </c>
      <c r="U58" s="8">
        <v>1400</v>
      </c>
      <c r="V58" s="8">
        <v>5346</v>
      </c>
      <c r="W58" s="8">
        <v>2820.66</v>
      </c>
      <c r="X58" s="8">
        <v>10616</v>
      </c>
      <c r="Y58" s="8">
        <v>3411</v>
      </c>
      <c r="Z58" s="8">
        <v>1505.53</v>
      </c>
      <c r="AA58" s="8">
        <f t="shared" si="1"/>
        <v>83336.510000000009</v>
      </c>
    </row>
    <row r="59" spans="1:27" x14ac:dyDescent="0.2">
      <c r="A59" s="6" t="s">
        <v>278</v>
      </c>
      <c r="B59" s="6" t="s">
        <v>279</v>
      </c>
      <c r="E59" s="8">
        <v>11523.27</v>
      </c>
      <c r="P59" s="8">
        <v>15348.92</v>
      </c>
      <c r="AA59" s="8">
        <f t="shared" si="1"/>
        <v>26872.190000000002</v>
      </c>
    </row>
    <row r="60" spans="1:27" x14ac:dyDescent="0.2">
      <c r="A60" s="6" t="s">
        <v>280</v>
      </c>
      <c r="B60" s="6" t="s">
        <v>281</v>
      </c>
      <c r="H60" s="8">
        <v>1005.59</v>
      </c>
      <c r="I60" s="8">
        <v>666.9</v>
      </c>
      <c r="M60" s="8">
        <v>3677.42</v>
      </c>
      <c r="N60" s="8">
        <v>17963.48</v>
      </c>
      <c r="O60" s="8">
        <v>3011.55</v>
      </c>
      <c r="P60" s="8">
        <v>48403.11</v>
      </c>
      <c r="Q60" s="8">
        <v>5280.39</v>
      </c>
      <c r="R60" s="8">
        <v>5249.24</v>
      </c>
      <c r="S60" s="8">
        <v>11830.800000000001</v>
      </c>
      <c r="T60" s="8">
        <v>2674</v>
      </c>
      <c r="U60" s="8">
        <v>10554.47</v>
      </c>
      <c r="V60" s="8">
        <v>1767.5</v>
      </c>
      <c r="W60" s="8">
        <v>6279.8</v>
      </c>
      <c r="X60" s="8">
        <v>16215.99</v>
      </c>
      <c r="Y60" s="8">
        <v>7661.59</v>
      </c>
      <c r="AA60" s="8">
        <f t="shared" si="1"/>
        <v>142241.83000000002</v>
      </c>
    </row>
    <row r="61" spans="1:27" x14ac:dyDescent="0.2">
      <c r="A61" s="6" t="s">
        <v>350</v>
      </c>
      <c r="B61" s="6" t="s">
        <v>351</v>
      </c>
      <c r="C61" s="8">
        <v>2917.7000000000003</v>
      </c>
      <c r="G61" s="8">
        <v>138.1</v>
      </c>
      <c r="AA61" s="8">
        <f t="shared" si="1"/>
        <v>3055.8</v>
      </c>
    </row>
    <row r="62" spans="1:27" x14ac:dyDescent="0.2">
      <c r="A62" s="6" t="s">
        <v>282</v>
      </c>
      <c r="B62" s="6" t="s">
        <v>283</v>
      </c>
      <c r="C62" s="8">
        <v>94.45</v>
      </c>
      <c r="D62" s="8">
        <v>2841.03</v>
      </c>
      <c r="E62" s="8">
        <v>0</v>
      </c>
      <c r="I62" s="8">
        <v>107.56</v>
      </c>
      <c r="J62" s="8">
        <v>0</v>
      </c>
      <c r="N62" s="8">
        <v>498.88</v>
      </c>
      <c r="O62" s="8">
        <v>306.69</v>
      </c>
      <c r="P62" s="8">
        <v>3934.86</v>
      </c>
      <c r="Q62" s="8">
        <v>402</v>
      </c>
      <c r="S62" s="8">
        <v>163.31</v>
      </c>
      <c r="U62" s="8">
        <v>571.43000000000006</v>
      </c>
      <c r="V62" s="8">
        <v>348.97</v>
      </c>
      <c r="W62" s="8">
        <v>278.75</v>
      </c>
      <c r="X62" s="8">
        <v>152.13</v>
      </c>
      <c r="Z62" s="8">
        <v>458.75</v>
      </c>
      <c r="AA62" s="8">
        <f t="shared" ref="AA62:AA66" si="2">SUM(C62:Z62)</f>
        <v>10158.81</v>
      </c>
    </row>
    <row r="63" spans="1:27" x14ac:dyDescent="0.2">
      <c r="A63" s="6" t="s">
        <v>284</v>
      </c>
      <c r="B63" s="6" t="s">
        <v>285</v>
      </c>
      <c r="C63" s="8">
        <v>33.5</v>
      </c>
      <c r="AA63" s="8">
        <f t="shared" si="2"/>
        <v>33.5</v>
      </c>
    </row>
    <row r="64" spans="1:27" x14ac:dyDescent="0.2">
      <c r="A64" s="6" t="s">
        <v>286</v>
      </c>
      <c r="B64" s="6" t="s">
        <v>148</v>
      </c>
      <c r="C64" s="8">
        <v>1338.76</v>
      </c>
      <c r="AA64" s="8">
        <f t="shared" si="2"/>
        <v>1338.76</v>
      </c>
    </row>
    <row r="65" spans="1:35" x14ac:dyDescent="0.2">
      <c r="A65" s="6" t="s">
        <v>287</v>
      </c>
      <c r="B65" s="6" t="s">
        <v>288</v>
      </c>
      <c r="D65" s="8">
        <v>0</v>
      </c>
      <c r="AA65" s="8">
        <f t="shared" si="2"/>
        <v>0</v>
      </c>
    </row>
    <row r="66" spans="1:35" x14ac:dyDescent="0.2">
      <c r="A66" s="6" t="s">
        <v>291</v>
      </c>
      <c r="B66" s="6" t="s">
        <v>292</v>
      </c>
      <c r="C66" s="8">
        <v>22992</v>
      </c>
      <c r="P66" s="8">
        <v>0</v>
      </c>
      <c r="S66" s="8">
        <v>0</v>
      </c>
      <c r="AA66" s="8">
        <f t="shared" si="2"/>
        <v>22992</v>
      </c>
    </row>
    <row r="67" spans="1:35" x14ac:dyDescent="0.2">
      <c r="B67" s="67" t="s">
        <v>142</v>
      </c>
      <c r="C67" s="14">
        <f t="shared" ref="C67:Z67" si="3">SUM(C11:C66)</f>
        <v>276340.21000000008</v>
      </c>
      <c r="D67" s="14">
        <f t="shared" si="3"/>
        <v>30856.550000000003</v>
      </c>
      <c r="E67" s="14">
        <f t="shared" si="3"/>
        <v>179452.47999999998</v>
      </c>
      <c r="F67" s="14">
        <f t="shared" si="3"/>
        <v>37020.71</v>
      </c>
      <c r="G67" s="14">
        <f t="shared" si="3"/>
        <v>3805.72</v>
      </c>
      <c r="H67" s="14">
        <f t="shared" si="3"/>
        <v>7754.6900000000005</v>
      </c>
      <c r="I67" s="14">
        <f t="shared" si="3"/>
        <v>50838.66</v>
      </c>
      <c r="J67" s="14">
        <f t="shared" si="3"/>
        <v>4337806.8</v>
      </c>
      <c r="K67" s="14">
        <f t="shared" si="3"/>
        <v>3642.01</v>
      </c>
      <c r="L67" s="14">
        <f t="shared" si="3"/>
        <v>65793.13</v>
      </c>
      <c r="M67" s="14">
        <f t="shared" si="3"/>
        <v>180316.69999999998</v>
      </c>
      <c r="N67" s="14">
        <f t="shared" si="3"/>
        <v>162072.09</v>
      </c>
      <c r="O67" s="14">
        <f t="shared" si="3"/>
        <v>13909.539999999999</v>
      </c>
      <c r="P67" s="14">
        <f t="shared" si="3"/>
        <v>526760.5</v>
      </c>
      <c r="Q67" s="14">
        <f t="shared" si="3"/>
        <v>67088.63</v>
      </c>
      <c r="R67" s="14">
        <f t="shared" si="3"/>
        <v>60039.53</v>
      </c>
      <c r="S67" s="14">
        <f t="shared" si="3"/>
        <v>126956.41000000002</v>
      </c>
      <c r="T67" s="14">
        <f t="shared" si="3"/>
        <v>15042.89</v>
      </c>
      <c r="U67" s="14">
        <f t="shared" si="3"/>
        <v>62699.810000000005</v>
      </c>
      <c r="V67" s="14">
        <f t="shared" si="3"/>
        <v>59604.58</v>
      </c>
      <c r="W67" s="14">
        <f t="shared" si="3"/>
        <v>95747.13</v>
      </c>
      <c r="X67" s="14">
        <f t="shared" si="3"/>
        <v>94500.010000000009</v>
      </c>
      <c r="Y67" s="14">
        <f t="shared" si="3"/>
        <v>50063.81</v>
      </c>
      <c r="Z67" s="14">
        <f t="shared" si="3"/>
        <v>73506.92</v>
      </c>
      <c r="AA67" s="14">
        <f>SUM(AA11:AA66)</f>
        <v>6581619.5099999998</v>
      </c>
    </row>
    <row r="68" spans="1:35" x14ac:dyDescent="0.2">
      <c r="B68" s="1"/>
    </row>
    <row r="69" spans="1:35" x14ac:dyDescent="0.2">
      <c r="B69" s="1" t="s">
        <v>326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</row>
    <row r="71" spans="1:35" ht="13.5" thickBot="1" x14ac:dyDescent="0.25">
      <c r="B71" s="11" t="s">
        <v>143</v>
      </c>
      <c r="C71" s="12">
        <f t="shared" ref="C71:Z71" si="4">C9-C67-C69</f>
        <v>-110478.21000000008</v>
      </c>
      <c r="D71" s="12">
        <f t="shared" si="4"/>
        <v>98228.45</v>
      </c>
      <c r="E71" s="12">
        <f t="shared" si="4"/>
        <v>-15532.479999999981</v>
      </c>
      <c r="F71" s="12">
        <f t="shared" si="4"/>
        <v>-7723.7099999999991</v>
      </c>
      <c r="G71" s="12">
        <f t="shared" si="4"/>
        <v>-2005.7199999999998</v>
      </c>
      <c r="H71" s="12">
        <f t="shared" si="4"/>
        <v>-470.69000000000051</v>
      </c>
      <c r="I71" s="12">
        <f t="shared" si="4"/>
        <v>-5337.6600000000035</v>
      </c>
      <c r="J71" s="12">
        <f t="shared" si="4"/>
        <v>-543660.79999999981</v>
      </c>
      <c r="K71" s="12">
        <f t="shared" si="4"/>
        <v>2702.99</v>
      </c>
      <c r="L71" s="12">
        <f t="shared" si="4"/>
        <v>-19770.130000000005</v>
      </c>
      <c r="M71" s="12">
        <f t="shared" si="4"/>
        <v>-128191.69999999998</v>
      </c>
      <c r="N71" s="12">
        <f t="shared" si="4"/>
        <v>78671.91</v>
      </c>
      <c r="O71" s="12">
        <f t="shared" si="4"/>
        <v>-4711.5399999999991</v>
      </c>
      <c r="P71" s="12">
        <f t="shared" si="4"/>
        <v>-70914.5</v>
      </c>
      <c r="Q71" s="12">
        <f t="shared" si="4"/>
        <v>-8000.6300000000047</v>
      </c>
      <c r="R71" s="12">
        <f t="shared" si="4"/>
        <v>-26992.53</v>
      </c>
      <c r="S71" s="12">
        <f t="shared" si="4"/>
        <v>-8400.410000000018</v>
      </c>
      <c r="T71" s="12">
        <f t="shared" si="4"/>
        <v>-3821.8899999999994</v>
      </c>
      <c r="U71" s="12">
        <f t="shared" si="4"/>
        <v>-9122.8100000000049</v>
      </c>
      <c r="V71" s="12">
        <f t="shared" si="4"/>
        <v>-25609.58</v>
      </c>
      <c r="W71" s="12">
        <f t="shared" si="4"/>
        <v>-50792.130000000005</v>
      </c>
      <c r="X71" s="12">
        <f t="shared" si="4"/>
        <v>-24878.010000000009</v>
      </c>
      <c r="Y71" s="12">
        <f t="shared" si="4"/>
        <v>-17000.809999999998</v>
      </c>
      <c r="Z71" s="12">
        <f t="shared" si="4"/>
        <v>-21102.92</v>
      </c>
      <c r="AA71" s="12">
        <f>AA9-AA67-AA69</f>
        <v>-924915.50999999978</v>
      </c>
    </row>
    <row r="72" spans="1:35" ht="13.5" thickTop="1" x14ac:dyDescent="0.2"/>
    <row r="74" spans="1:35" x14ac:dyDescent="0.2">
      <c r="A74" s="2" t="s">
        <v>408</v>
      </c>
      <c r="AA74" s="8"/>
      <c r="AB74" s="8"/>
      <c r="AC74" s="8"/>
      <c r="AD74" s="8"/>
      <c r="AE74" s="8"/>
      <c r="AF74" s="8"/>
      <c r="AG74" s="8"/>
      <c r="AH74" s="8"/>
      <c r="AI74" s="8"/>
    </row>
    <row r="75" spans="1:35" x14ac:dyDescent="0.2">
      <c r="A75" s="2" t="s">
        <v>446</v>
      </c>
      <c r="AA75" s="8"/>
      <c r="AB75" s="8"/>
      <c r="AC75" s="8"/>
      <c r="AD75" s="8"/>
      <c r="AE75" s="8"/>
      <c r="AF75" s="8"/>
      <c r="AG75" s="8"/>
      <c r="AH75" s="8"/>
      <c r="AI75" s="8"/>
    </row>
  </sheetData>
  <printOptions horizontalCentered="1" gridLines="1"/>
  <pageMargins left="0" right="0" top="0" bottom="0.5" header="0" footer="0"/>
  <pageSetup scale="55" orientation="landscape" r:id="rId1"/>
  <headerFooter>
    <oddFooter>&amp;CPage &amp;P of &amp;N&amp;R&amp;D&amp;T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"/>
  <sheetViews>
    <sheetView topLeftCell="A7" zoomScaleNormal="100" workbookViewId="0">
      <selection activeCell="C41" sqref="C41"/>
    </sheetView>
  </sheetViews>
  <sheetFormatPr defaultColWidth="9.1640625" defaultRowHeight="12.75" x14ac:dyDescent="0.2"/>
  <cols>
    <col min="1" max="1" width="15.1640625" style="2" customWidth="1"/>
    <col min="2" max="2" width="34.6640625" style="16" customWidth="1"/>
    <col min="3" max="3" width="26.33203125" style="2" bestFit="1" customWidth="1"/>
    <col min="4" max="4" width="14.6640625" style="2" customWidth="1"/>
    <col min="5" max="5" width="14.1640625" style="2" customWidth="1"/>
    <col min="6" max="6" width="15.1640625" style="2" bestFit="1" customWidth="1"/>
    <col min="7" max="7" width="3.1640625" style="2" customWidth="1"/>
    <col min="8" max="8" width="19.6640625" style="2" customWidth="1"/>
    <col min="9" max="9" width="16.6640625" style="2" customWidth="1"/>
    <col min="10" max="10" width="14" style="2" customWidth="1"/>
    <col min="11" max="16384" width="9.1640625" style="2"/>
  </cols>
  <sheetData>
    <row r="1" spans="1:10" x14ac:dyDescent="0.2">
      <c r="A1" s="75" t="s">
        <v>301</v>
      </c>
      <c r="B1" s="75"/>
    </row>
    <row r="2" spans="1:10" x14ac:dyDescent="0.2">
      <c r="A2" s="76" t="s">
        <v>409</v>
      </c>
      <c r="B2" s="76"/>
    </row>
    <row r="3" spans="1:10" x14ac:dyDescent="0.2">
      <c r="A3" s="2" t="s">
        <v>447</v>
      </c>
      <c r="B3" s="91"/>
      <c r="C3" s="16"/>
    </row>
    <row r="4" spans="1:10" x14ac:dyDescent="0.2">
      <c r="A4" s="92"/>
    </row>
    <row r="5" spans="1:10" s="92" customFormat="1" x14ac:dyDescent="0.2">
      <c r="B5" s="93"/>
    </row>
    <row r="6" spans="1:10" s="77" customFormat="1" x14ac:dyDescent="0.2">
      <c r="A6" s="77" t="s">
        <v>149</v>
      </c>
      <c r="B6" s="78"/>
      <c r="C6" s="77" t="s">
        <v>150</v>
      </c>
      <c r="E6" s="77" t="s">
        <v>151</v>
      </c>
      <c r="H6" s="77" t="s">
        <v>152</v>
      </c>
      <c r="I6" s="77" t="s">
        <v>153</v>
      </c>
      <c r="J6" s="77" t="s">
        <v>154</v>
      </c>
    </row>
    <row r="7" spans="1:10" s="79" customFormat="1" x14ac:dyDescent="0.2">
      <c r="A7" s="79" t="s">
        <v>155</v>
      </c>
      <c r="B7" s="80" t="s">
        <v>156</v>
      </c>
      <c r="C7" s="79" t="s">
        <v>157</v>
      </c>
      <c r="D7" s="79" t="s">
        <v>158</v>
      </c>
      <c r="E7" s="79" t="s">
        <v>159</v>
      </c>
      <c r="F7" s="79" t="s">
        <v>154</v>
      </c>
      <c r="H7" s="79" t="s">
        <v>160</v>
      </c>
      <c r="I7" s="79" t="s">
        <v>161</v>
      </c>
      <c r="J7" s="79" t="s">
        <v>161</v>
      </c>
    </row>
    <row r="8" spans="1:10" s="92" customFormat="1" x14ac:dyDescent="0.2">
      <c r="B8" s="93"/>
    </row>
    <row r="9" spans="1:10" x14ac:dyDescent="0.2">
      <c r="A9" s="81" t="s">
        <v>17</v>
      </c>
      <c r="B9" s="2" t="s">
        <v>134</v>
      </c>
      <c r="C9" s="8">
        <v>233671</v>
      </c>
      <c r="D9" s="8"/>
      <c r="E9" s="8">
        <v>0</v>
      </c>
      <c r="F9" s="8">
        <f t="shared" ref="F9:F33" si="0">SUM(C9:E9)</f>
        <v>233671</v>
      </c>
      <c r="H9" s="82">
        <v>1</v>
      </c>
      <c r="I9" s="82"/>
      <c r="J9" s="82">
        <f t="shared" ref="J9:J33" si="1">SUM(H9:I9)</f>
        <v>1</v>
      </c>
    </row>
    <row r="10" spans="1:10" x14ac:dyDescent="0.2">
      <c r="A10" s="81" t="s">
        <v>295</v>
      </c>
      <c r="B10" s="16" t="s">
        <v>296</v>
      </c>
      <c r="C10" s="8"/>
      <c r="D10" s="8">
        <v>58422</v>
      </c>
      <c r="E10" s="8"/>
      <c r="F10" s="8">
        <f t="shared" si="0"/>
        <v>58422</v>
      </c>
      <c r="H10" s="82"/>
      <c r="I10" s="82">
        <v>1</v>
      </c>
      <c r="J10" s="82">
        <f t="shared" ref="J10" si="2">SUM(H10:I10)</f>
        <v>1</v>
      </c>
    </row>
    <row r="11" spans="1:10" x14ac:dyDescent="0.2">
      <c r="A11" s="81" t="s">
        <v>27</v>
      </c>
      <c r="B11" s="16" t="s">
        <v>162</v>
      </c>
      <c r="C11" s="8">
        <v>59877</v>
      </c>
      <c r="D11" s="8"/>
      <c r="E11" s="8">
        <v>0</v>
      </c>
      <c r="F11" s="8">
        <f t="shared" si="0"/>
        <v>59877</v>
      </c>
      <c r="H11" s="82">
        <v>1</v>
      </c>
      <c r="I11" s="82"/>
      <c r="J11" s="82">
        <f t="shared" si="1"/>
        <v>1</v>
      </c>
    </row>
    <row r="12" spans="1:10" x14ac:dyDescent="0.2">
      <c r="A12" s="81" t="s">
        <v>29</v>
      </c>
      <c r="B12" s="2" t="s">
        <v>30</v>
      </c>
      <c r="C12" s="8">
        <v>85004</v>
      </c>
      <c r="D12" s="8">
        <v>171053</v>
      </c>
      <c r="E12" s="8">
        <v>0</v>
      </c>
      <c r="F12" s="8">
        <f t="shared" si="0"/>
        <v>256057</v>
      </c>
      <c r="H12" s="82">
        <v>1</v>
      </c>
      <c r="I12" s="82">
        <v>2</v>
      </c>
      <c r="J12" s="82">
        <f t="shared" si="1"/>
        <v>3</v>
      </c>
    </row>
    <row r="13" spans="1:10" x14ac:dyDescent="0.2">
      <c r="A13" s="81" t="s">
        <v>31</v>
      </c>
      <c r="B13" s="2" t="s">
        <v>171</v>
      </c>
      <c r="C13" s="8">
        <v>138646</v>
      </c>
      <c r="D13" s="8"/>
      <c r="E13" s="8">
        <v>0</v>
      </c>
      <c r="F13" s="8">
        <f t="shared" si="0"/>
        <v>138646</v>
      </c>
      <c r="H13" s="82">
        <v>1</v>
      </c>
      <c r="I13" s="82"/>
      <c r="J13" s="82">
        <f t="shared" si="1"/>
        <v>1</v>
      </c>
    </row>
    <row r="14" spans="1:10" x14ac:dyDescent="0.2">
      <c r="A14" s="81" t="s">
        <v>367</v>
      </c>
      <c r="B14" s="111" t="s">
        <v>368</v>
      </c>
      <c r="C14" s="8">
        <v>82296</v>
      </c>
      <c r="D14" s="8">
        <v>174379</v>
      </c>
      <c r="E14" s="8">
        <v>0</v>
      </c>
      <c r="F14" s="8">
        <f t="shared" si="0"/>
        <v>256675</v>
      </c>
      <c r="H14" s="82">
        <v>1</v>
      </c>
      <c r="I14" s="82">
        <v>1</v>
      </c>
      <c r="J14" s="82">
        <f t="shared" si="1"/>
        <v>2</v>
      </c>
    </row>
    <row r="15" spans="1:10" x14ac:dyDescent="0.2">
      <c r="A15" s="81" t="s">
        <v>369</v>
      </c>
      <c r="B15" s="111" t="s">
        <v>370</v>
      </c>
      <c r="C15" s="8">
        <v>342334</v>
      </c>
      <c r="D15" s="8">
        <v>95634</v>
      </c>
      <c r="E15" s="8">
        <v>8894</v>
      </c>
      <c r="F15" s="8">
        <f t="shared" si="0"/>
        <v>446862</v>
      </c>
      <c r="H15" s="82">
        <v>4</v>
      </c>
      <c r="I15" s="82">
        <v>1</v>
      </c>
      <c r="J15" s="82">
        <f t="shared" si="1"/>
        <v>5</v>
      </c>
    </row>
    <row r="16" spans="1:10" x14ac:dyDescent="0.2">
      <c r="A16" s="81" t="s">
        <v>33</v>
      </c>
      <c r="B16" s="2" t="s">
        <v>163</v>
      </c>
      <c r="C16" s="8">
        <v>164724</v>
      </c>
      <c r="D16" s="8"/>
      <c r="E16" s="8">
        <v>0</v>
      </c>
      <c r="F16" s="8">
        <f t="shared" si="0"/>
        <v>164724</v>
      </c>
      <c r="H16" s="82">
        <v>3</v>
      </c>
      <c r="I16" s="82"/>
      <c r="J16" s="82">
        <f t="shared" si="1"/>
        <v>3</v>
      </c>
    </row>
    <row r="17" spans="1:10" x14ac:dyDescent="0.2">
      <c r="A17" s="81" t="s">
        <v>392</v>
      </c>
      <c r="B17" s="2" t="s">
        <v>396</v>
      </c>
      <c r="C17" s="8">
        <v>207245</v>
      </c>
      <c r="D17" s="8"/>
      <c r="E17" s="8">
        <v>25533</v>
      </c>
      <c r="F17" s="8">
        <f t="shared" si="0"/>
        <v>232778</v>
      </c>
      <c r="H17" s="82">
        <v>3</v>
      </c>
      <c r="I17" s="82"/>
      <c r="J17" s="82">
        <f t="shared" si="1"/>
        <v>3</v>
      </c>
    </row>
    <row r="18" spans="1:10" x14ac:dyDescent="0.2">
      <c r="A18" s="81" t="s">
        <v>35</v>
      </c>
      <c r="B18" s="2" t="s">
        <v>164</v>
      </c>
      <c r="C18" s="8">
        <v>101564</v>
      </c>
      <c r="D18" s="8">
        <v>109309</v>
      </c>
      <c r="E18" s="8">
        <v>0</v>
      </c>
      <c r="F18" s="8">
        <f t="shared" si="0"/>
        <v>210873</v>
      </c>
      <c r="H18" s="82">
        <v>1</v>
      </c>
      <c r="I18" s="82">
        <v>1</v>
      </c>
      <c r="J18" s="82">
        <f t="shared" si="1"/>
        <v>2</v>
      </c>
    </row>
    <row r="19" spans="1:10" x14ac:dyDescent="0.2">
      <c r="A19" s="81" t="s">
        <v>37</v>
      </c>
      <c r="B19" s="2" t="s">
        <v>38</v>
      </c>
      <c r="C19" s="8">
        <v>434619</v>
      </c>
      <c r="D19" s="8">
        <v>199752</v>
      </c>
      <c r="E19" s="8">
        <v>0</v>
      </c>
      <c r="F19" s="8">
        <f t="shared" si="0"/>
        <v>634371</v>
      </c>
      <c r="H19" s="82">
        <v>5</v>
      </c>
      <c r="I19" s="82">
        <v>2</v>
      </c>
      <c r="J19" s="82">
        <f t="shared" si="1"/>
        <v>7</v>
      </c>
    </row>
    <row r="20" spans="1:10" x14ac:dyDescent="0.2">
      <c r="A20" s="81" t="s">
        <v>39</v>
      </c>
      <c r="B20" s="2" t="s">
        <v>40</v>
      </c>
      <c r="C20" s="8">
        <v>478362</v>
      </c>
      <c r="D20" s="8"/>
      <c r="E20" s="8">
        <v>0</v>
      </c>
      <c r="F20" s="8">
        <f t="shared" si="0"/>
        <v>478362</v>
      </c>
      <c r="H20" s="82">
        <v>5</v>
      </c>
      <c r="I20" s="82"/>
      <c r="J20" s="82">
        <f t="shared" si="1"/>
        <v>5</v>
      </c>
    </row>
    <row r="21" spans="1:10" x14ac:dyDescent="0.2">
      <c r="A21" s="81" t="s">
        <v>41</v>
      </c>
      <c r="B21" s="2" t="s">
        <v>165</v>
      </c>
      <c r="C21" s="8">
        <v>392229</v>
      </c>
      <c r="D21" s="8"/>
      <c r="E21" s="8">
        <v>0</v>
      </c>
      <c r="F21" s="8">
        <f t="shared" si="0"/>
        <v>392229</v>
      </c>
      <c r="H21" s="82">
        <v>6</v>
      </c>
      <c r="I21" s="82"/>
      <c r="J21" s="82">
        <f t="shared" si="1"/>
        <v>6</v>
      </c>
    </row>
    <row r="22" spans="1:10" x14ac:dyDescent="0.2">
      <c r="A22" s="81" t="s">
        <v>43</v>
      </c>
      <c r="B22" s="2" t="s">
        <v>166</v>
      </c>
      <c r="C22" s="8">
        <v>132128</v>
      </c>
      <c r="D22" s="8">
        <v>41222</v>
      </c>
      <c r="E22" s="8">
        <v>0</v>
      </c>
      <c r="F22" s="8">
        <f t="shared" si="0"/>
        <v>173350</v>
      </c>
      <c r="H22" s="82">
        <v>2</v>
      </c>
      <c r="I22" s="82">
        <v>1</v>
      </c>
      <c r="J22" s="82">
        <f t="shared" si="1"/>
        <v>3</v>
      </c>
    </row>
    <row r="23" spans="1:10" x14ac:dyDescent="0.2">
      <c r="A23" s="81" t="s">
        <v>45</v>
      </c>
      <c r="B23" s="2" t="s">
        <v>46</v>
      </c>
      <c r="C23" s="8">
        <v>1918006</v>
      </c>
      <c r="D23" s="8">
        <v>166909</v>
      </c>
      <c r="E23" s="8">
        <v>42879</v>
      </c>
      <c r="F23" s="8">
        <f t="shared" si="0"/>
        <v>2127794</v>
      </c>
      <c r="H23" s="82">
        <v>44</v>
      </c>
      <c r="I23" s="82">
        <v>4</v>
      </c>
      <c r="J23" s="82">
        <f t="shared" si="1"/>
        <v>48</v>
      </c>
    </row>
    <row r="24" spans="1:10" x14ac:dyDescent="0.2">
      <c r="A24" s="81" t="s">
        <v>49</v>
      </c>
      <c r="B24" s="2" t="s">
        <v>167</v>
      </c>
      <c r="C24" s="8">
        <v>675890</v>
      </c>
      <c r="D24" s="8">
        <v>78650</v>
      </c>
      <c r="E24" s="8">
        <v>0</v>
      </c>
      <c r="F24" s="8">
        <f t="shared" si="0"/>
        <v>754540</v>
      </c>
      <c r="H24" s="82">
        <v>9</v>
      </c>
      <c r="I24" s="82">
        <v>1</v>
      </c>
      <c r="J24" s="82">
        <f t="shared" si="1"/>
        <v>10</v>
      </c>
    </row>
    <row r="25" spans="1:10" x14ac:dyDescent="0.2">
      <c r="A25" s="81" t="s">
        <v>51</v>
      </c>
      <c r="B25" s="2" t="s">
        <v>52</v>
      </c>
      <c r="C25" s="8">
        <v>239977</v>
      </c>
      <c r="D25" s="8"/>
      <c r="E25" s="8">
        <v>0</v>
      </c>
      <c r="F25" s="8">
        <f t="shared" si="0"/>
        <v>239977</v>
      </c>
      <c r="H25" s="82">
        <v>4</v>
      </c>
      <c r="I25" s="82"/>
      <c r="J25" s="82">
        <f t="shared" si="1"/>
        <v>4</v>
      </c>
    </row>
    <row r="26" spans="1:10" x14ac:dyDescent="0.2">
      <c r="A26" s="81" t="s">
        <v>53</v>
      </c>
      <c r="B26" s="2" t="s">
        <v>54</v>
      </c>
      <c r="C26" s="8">
        <v>280066</v>
      </c>
      <c r="D26" s="8"/>
      <c r="E26" s="8">
        <v>0</v>
      </c>
      <c r="F26" s="8">
        <f t="shared" si="0"/>
        <v>280066</v>
      </c>
      <c r="H26" s="82">
        <v>4</v>
      </c>
      <c r="I26" s="82"/>
      <c r="J26" s="82">
        <f t="shared" si="1"/>
        <v>4</v>
      </c>
    </row>
    <row r="27" spans="1:10" x14ac:dyDescent="0.2">
      <c r="A27" s="81" t="s">
        <v>55</v>
      </c>
      <c r="B27" s="2" t="s">
        <v>56</v>
      </c>
      <c r="C27" s="8">
        <v>271103</v>
      </c>
      <c r="D27" s="8">
        <v>70619</v>
      </c>
      <c r="E27" s="8">
        <v>0</v>
      </c>
      <c r="F27" s="8">
        <f t="shared" si="0"/>
        <v>341722</v>
      </c>
      <c r="H27" s="82">
        <v>4</v>
      </c>
      <c r="I27" s="82">
        <v>1</v>
      </c>
      <c r="J27" s="82">
        <f t="shared" si="1"/>
        <v>5</v>
      </c>
    </row>
    <row r="28" spans="1:10" x14ac:dyDescent="0.2">
      <c r="A28" s="81" t="s">
        <v>58</v>
      </c>
      <c r="B28" s="2" t="s">
        <v>59</v>
      </c>
      <c r="C28" s="8">
        <v>170834</v>
      </c>
      <c r="D28" s="8"/>
      <c r="E28" s="8">
        <v>0</v>
      </c>
      <c r="F28" s="8">
        <f t="shared" si="0"/>
        <v>170834</v>
      </c>
      <c r="H28" s="82">
        <v>3</v>
      </c>
      <c r="I28" s="82"/>
      <c r="J28" s="82">
        <f t="shared" si="1"/>
        <v>3</v>
      </c>
    </row>
    <row r="29" spans="1:10" x14ac:dyDescent="0.2">
      <c r="A29" s="81" t="s">
        <v>60</v>
      </c>
      <c r="B29" s="2" t="s">
        <v>61</v>
      </c>
      <c r="C29" s="8">
        <v>62552</v>
      </c>
      <c r="D29" s="8">
        <v>74134</v>
      </c>
      <c r="E29" s="8">
        <v>0</v>
      </c>
      <c r="F29" s="8">
        <f t="shared" si="0"/>
        <v>136686</v>
      </c>
      <c r="H29" s="82">
        <v>1</v>
      </c>
      <c r="I29" s="82">
        <v>1</v>
      </c>
      <c r="J29" s="82">
        <f t="shared" si="1"/>
        <v>2</v>
      </c>
    </row>
    <row r="30" spans="1:10" x14ac:dyDescent="0.2">
      <c r="A30" s="81" t="s">
        <v>62</v>
      </c>
      <c r="B30" s="2" t="s">
        <v>168</v>
      </c>
      <c r="C30" s="8">
        <v>107764</v>
      </c>
      <c r="D30" s="8">
        <v>135671</v>
      </c>
      <c r="E30" s="8">
        <v>0</v>
      </c>
      <c r="F30" s="8">
        <f t="shared" si="0"/>
        <v>243435</v>
      </c>
      <c r="H30" s="82">
        <v>2</v>
      </c>
      <c r="I30" s="82">
        <v>3</v>
      </c>
      <c r="J30" s="82">
        <f t="shared" si="1"/>
        <v>5</v>
      </c>
    </row>
    <row r="31" spans="1:10" x14ac:dyDescent="0.2">
      <c r="A31" s="83" t="s">
        <v>64</v>
      </c>
      <c r="B31" s="2" t="s">
        <v>169</v>
      </c>
      <c r="C31" s="8">
        <v>149720</v>
      </c>
      <c r="D31" s="8">
        <v>95920</v>
      </c>
      <c r="E31" s="8">
        <v>0</v>
      </c>
      <c r="F31" s="8">
        <f t="shared" si="0"/>
        <v>245640</v>
      </c>
      <c r="H31" s="82">
        <v>2</v>
      </c>
      <c r="I31" s="82">
        <v>1</v>
      </c>
      <c r="J31" s="82">
        <f t="shared" si="1"/>
        <v>3</v>
      </c>
    </row>
    <row r="32" spans="1:10" x14ac:dyDescent="0.2">
      <c r="A32" s="83" t="s">
        <v>413</v>
      </c>
      <c r="B32" s="2" t="s">
        <v>414</v>
      </c>
      <c r="C32" s="8">
        <v>392395</v>
      </c>
      <c r="D32" s="8">
        <v>331324</v>
      </c>
      <c r="E32" s="8">
        <v>0</v>
      </c>
      <c r="F32" s="8">
        <f t="shared" si="0"/>
        <v>723719</v>
      </c>
      <c r="H32" s="82">
        <v>6</v>
      </c>
      <c r="I32" s="82">
        <v>6</v>
      </c>
      <c r="J32" s="82">
        <f t="shared" si="1"/>
        <v>12</v>
      </c>
    </row>
    <row r="33" spans="1:20" x14ac:dyDescent="0.2">
      <c r="A33" s="81" t="s">
        <v>76</v>
      </c>
      <c r="B33" s="84" t="s">
        <v>170</v>
      </c>
      <c r="C33" s="8">
        <v>1521873</v>
      </c>
      <c r="D33" s="8">
        <v>483255</v>
      </c>
      <c r="E33" s="8">
        <v>58417</v>
      </c>
      <c r="F33" s="8">
        <f t="shared" si="0"/>
        <v>2063545</v>
      </c>
      <c r="H33" s="82">
        <v>23</v>
      </c>
      <c r="I33" s="82">
        <v>6</v>
      </c>
      <c r="J33" s="82">
        <f t="shared" si="1"/>
        <v>29</v>
      </c>
      <c r="M33" s="8"/>
      <c r="N33" s="8"/>
      <c r="O33" s="8"/>
      <c r="P33" s="8"/>
      <c r="R33" s="82"/>
      <c r="S33" s="82"/>
      <c r="T33" s="82"/>
    </row>
    <row r="34" spans="1:20" ht="13.5" thickBot="1" x14ac:dyDescent="0.25">
      <c r="B34" s="85" t="s">
        <v>172</v>
      </c>
      <c r="C34" s="86">
        <f>SUM(C9:C33)</f>
        <v>8642879</v>
      </c>
      <c r="D34" s="86">
        <f>SUM(D9:D33)</f>
        <v>2286253</v>
      </c>
      <c r="E34" s="86">
        <f>SUM(E9:E33)</f>
        <v>135723</v>
      </c>
      <c r="F34" s="86">
        <f>SUM(F9:F33)</f>
        <v>11064855</v>
      </c>
      <c r="H34" s="87">
        <f>SUM(H9:H33)</f>
        <v>136</v>
      </c>
      <c r="I34" s="87">
        <f>SUM(I9:I33)</f>
        <v>32</v>
      </c>
      <c r="J34" s="87">
        <f>SUM(J9:J33)</f>
        <v>168</v>
      </c>
    </row>
    <row r="35" spans="1:20" ht="13.5" thickTop="1" x14ac:dyDescent="0.2">
      <c r="F35" s="104"/>
    </row>
    <row r="36" spans="1:20" x14ac:dyDescent="0.2">
      <c r="F36" s="104"/>
      <c r="H36" s="82"/>
      <c r="I36" s="82"/>
    </row>
    <row r="37" spans="1:20" x14ac:dyDescent="0.2">
      <c r="A37" s="81" t="s">
        <v>37</v>
      </c>
      <c r="B37" s="16" t="s">
        <v>38</v>
      </c>
      <c r="C37" s="8">
        <v>12296</v>
      </c>
      <c r="D37" s="8">
        <v>0</v>
      </c>
      <c r="E37" s="8">
        <v>0</v>
      </c>
      <c r="F37" s="9">
        <f>SUM(C37:E37)</f>
        <v>12296</v>
      </c>
      <c r="G37" s="16"/>
      <c r="H37" s="82">
        <v>1</v>
      </c>
      <c r="I37" s="82">
        <v>0</v>
      </c>
      <c r="J37" s="105">
        <f>SUM(H37:I37)</f>
        <v>1</v>
      </c>
      <c r="K37" s="16"/>
    </row>
    <row r="38" spans="1:20" ht="13.5" thickBot="1" x14ac:dyDescent="0.25">
      <c r="B38" s="85" t="s">
        <v>173</v>
      </c>
      <c r="C38" s="86">
        <f>SUM(C37)</f>
        <v>12296</v>
      </c>
      <c r="D38" s="86">
        <f t="shared" ref="D38:E38" si="3">SUM(D37)</f>
        <v>0</v>
      </c>
      <c r="E38" s="86">
        <f t="shared" si="3"/>
        <v>0</v>
      </c>
      <c r="F38" s="86">
        <f>SUM(F37)</f>
        <v>12296</v>
      </c>
      <c r="H38" s="87">
        <f>SUM(H37)</f>
        <v>1</v>
      </c>
      <c r="I38" s="87">
        <f t="shared" ref="I38:J38" si="4">SUM(I37)</f>
        <v>0</v>
      </c>
      <c r="J38" s="87">
        <f t="shared" si="4"/>
        <v>1</v>
      </c>
    </row>
    <row r="39" spans="1:20" ht="13.5" thickTop="1" x14ac:dyDescent="0.2"/>
    <row r="41" spans="1:20" ht="13.5" thickBot="1" x14ac:dyDescent="0.25">
      <c r="B41" s="85" t="s">
        <v>174</v>
      </c>
      <c r="C41" s="86">
        <f>C34+C38</f>
        <v>8655175</v>
      </c>
      <c r="D41" s="86">
        <f>D34+D38</f>
        <v>2286253</v>
      </c>
      <c r="E41" s="86">
        <f>E34+E38</f>
        <v>135723</v>
      </c>
      <c r="F41" s="86">
        <f>F34+F38</f>
        <v>11077151</v>
      </c>
      <c r="H41" s="87">
        <f>H34+H38</f>
        <v>137</v>
      </c>
      <c r="I41" s="87">
        <f>I34+I38</f>
        <v>32</v>
      </c>
      <c r="J41" s="87">
        <f>J34+J38</f>
        <v>169</v>
      </c>
    </row>
    <row r="42" spans="1:20" s="16" customFormat="1" ht="13.5" thickTop="1" x14ac:dyDescent="0.2">
      <c r="B42" s="88"/>
      <c r="C42" s="89"/>
      <c r="D42" s="89"/>
      <c r="E42" s="89"/>
      <c r="F42" s="89"/>
      <c r="H42" s="90"/>
      <c r="I42" s="90"/>
      <c r="J42" s="90"/>
    </row>
    <row r="43" spans="1:20" s="16" customFormat="1" x14ac:dyDescent="0.2">
      <c r="A43" s="2" t="s">
        <v>449</v>
      </c>
      <c r="B43" s="88"/>
      <c r="C43" s="89"/>
      <c r="D43" s="89"/>
      <c r="E43" s="89"/>
      <c r="F43" s="89"/>
      <c r="H43" s="90"/>
      <c r="I43" s="90"/>
      <c r="J43" s="90"/>
    </row>
    <row r="44" spans="1:20" s="16" customFormat="1" x14ac:dyDescent="0.2">
      <c r="A44" s="2" t="s">
        <v>450</v>
      </c>
      <c r="B44" s="88"/>
      <c r="C44" s="89"/>
      <c r="D44" s="89"/>
      <c r="E44" s="89"/>
      <c r="F44" s="89"/>
      <c r="H44" s="90"/>
      <c r="I44" s="90"/>
      <c r="J44" s="90"/>
    </row>
    <row r="45" spans="1:20" s="16" customFormat="1" x14ac:dyDescent="0.2">
      <c r="A45" s="2" t="s">
        <v>448</v>
      </c>
      <c r="B45" s="88"/>
      <c r="C45" s="89"/>
      <c r="D45" s="89"/>
      <c r="E45" s="89"/>
      <c r="F45" s="89"/>
      <c r="H45" s="90"/>
      <c r="I45" s="90"/>
      <c r="J45" s="90"/>
    </row>
    <row r="46" spans="1:20" x14ac:dyDescent="0.2">
      <c r="A46" s="2" t="s">
        <v>453</v>
      </c>
    </row>
    <row r="47" spans="1:20" x14ac:dyDescent="0.2">
      <c r="A47" s="2" t="s">
        <v>451</v>
      </c>
    </row>
    <row r="48" spans="1:20" x14ac:dyDescent="0.2">
      <c r="A48" s="2" t="s">
        <v>452</v>
      </c>
    </row>
    <row r="50" spans="1:1" x14ac:dyDescent="0.2">
      <c r="A50" s="2" t="s">
        <v>410</v>
      </c>
    </row>
  </sheetData>
  <sortState xmlns:xlrd2="http://schemas.microsoft.com/office/spreadsheetml/2017/richdata2" ref="A9:J55">
    <sortCondition ref="A9:A55"/>
  </sortState>
  <printOptions horizontalCentered="1" gridLines="1"/>
  <pageMargins left="0" right="0" top="0.5" bottom="0.25" header="0.3" footer="0.3"/>
  <pageSetup paperSize="5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DC36-935B-48E1-8ECD-93B556BBCCE1}">
  <sheetPr>
    <pageSetUpPr fitToPage="1"/>
  </sheetPr>
  <dimension ref="A1:K36"/>
  <sheetViews>
    <sheetView zoomScaleNormal="100" workbookViewId="0">
      <selection activeCell="A10" sqref="A10"/>
    </sheetView>
  </sheetViews>
  <sheetFormatPr defaultColWidth="9.1640625" defaultRowHeight="12.75" x14ac:dyDescent="0.2"/>
  <cols>
    <col min="1" max="1" width="15.1640625" style="2" customWidth="1"/>
    <col min="2" max="2" width="34.6640625" style="16" customWidth="1"/>
    <col min="3" max="3" width="22.1640625" style="2" bestFit="1" customWidth="1"/>
    <col min="4" max="4" width="14.6640625" style="2" customWidth="1"/>
    <col min="5" max="5" width="14.1640625" style="2" customWidth="1"/>
    <col min="6" max="6" width="15.1640625" style="2" bestFit="1" customWidth="1"/>
    <col min="7" max="7" width="3.1640625" style="2" customWidth="1"/>
    <col min="8" max="8" width="19.6640625" style="2" customWidth="1"/>
    <col min="9" max="9" width="14.6640625" style="2" customWidth="1"/>
    <col min="10" max="10" width="14" style="2" customWidth="1"/>
    <col min="11" max="16384" width="9.1640625" style="2"/>
  </cols>
  <sheetData>
    <row r="1" spans="1:10" x14ac:dyDescent="0.2">
      <c r="A1" s="75" t="s">
        <v>136</v>
      </c>
      <c r="B1" s="75"/>
    </row>
    <row r="2" spans="1:10" x14ac:dyDescent="0.2">
      <c r="A2" s="76" t="s">
        <v>409</v>
      </c>
      <c r="B2" s="76"/>
    </row>
    <row r="3" spans="1:10" x14ac:dyDescent="0.2">
      <c r="A3" s="2" t="s">
        <v>447</v>
      </c>
      <c r="B3" s="91"/>
      <c r="C3" s="16"/>
    </row>
    <row r="4" spans="1:10" x14ac:dyDescent="0.2">
      <c r="A4" s="16"/>
    </row>
    <row r="6" spans="1:10" x14ac:dyDescent="0.2">
      <c r="A6" s="77" t="s">
        <v>149</v>
      </c>
      <c r="B6" s="77"/>
      <c r="C6" s="77" t="s">
        <v>150</v>
      </c>
      <c r="D6" s="77"/>
      <c r="E6" s="77" t="s">
        <v>151</v>
      </c>
      <c r="F6" s="77"/>
      <c r="G6" s="77"/>
      <c r="H6" s="77" t="s">
        <v>152</v>
      </c>
      <c r="I6" s="77" t="s">
        <v>153</v>
      </c>
      <c r="J6" s="77" t="s">
        <v>154</v>
      </c>
    </row>
    <row r="7" spans="1:10" x14ac:dyDescent="0.2">
      <c r="A7" s="79" t="s">
        <v>155</v>
      </c>
      <c r="B7" s="79" t="s">
        <v>156</v>
      </c>
      <c r="C7" s="79" t="s">
        <v>157</v>
      </c>
      <c r="D7" s="79" t="s">
        <v>158</v>
      </c>
      <c r="E7" s="79" t="s">
        <v>159</v>
      </c>
      <c r="F7" s="79" t="s">
        <v>154</v>
      </c>
      <c r="G7" s="79"/>
      <c r="H7" s="79" t="s">
        <v>160</v>
      </c>
      <c r="I7" s="79" t="s">
        <v>161</v>
      </c>
      <c r="J7" s="79" t="s">
        <v>161</v>
      </c>
    </row>
    <row r="9" spans="1:10" x14ac:dyDescent="0.2">
      <c r="A9" s="94" t="s">
        <v>136</v>
      </c>
      <c r="B9" s="2"/>
    </row>
    <row r="10" spans="1:10" x14ac:dyDescent="0.2">
      <c r="A10" s="95" t="s">
        <v>78</v>
      </c>
      <c r="B10" s="2" t="s">
        <v>79</v>
      </c>
      <c r="C10" s="8">
        <v>296326</v>
      </c>
      <c r="D10" s="8">
        <v>137935</v>
      </c>
      <c r="E10" s="8">
        <v>0</v>
      </c>
      <c r="F10" s="8">
        <f t="shared" ref="F10" si="0">SUM(C10:E10)</f>
        <v>434261</v>
      </c>
      <c r="H10" s="82">
        <v>3</v>
      </c>
      <c r="I10" s="82">
        <v>2</v>
      </c>
      <c r="J10" s="82">
        <f t="shared" ref="J10:J27" si="1">SUM(H10:I10)</f>
        <v>5</v>
      </c>
    </row>
    <row r="11" spans="1:10" x14ac:dyDescent="0.2">
      <c r="A11" s="96" t="s">
        <v>82</v>
      </c>
      <c r="B11" s="2" t="s">
        <v>83</v>
      </c>
      <c r="C11" s="8">
        <v>0</v>
      </c>
      <c r="D11" s="8">
        <v>109844</v>
      </c>
      <c r="E11" s="8">
        <v>0</v>
      </c>
      <c r="F11" s="8">
        <f t="shared" ref="F11:F27" si="2">SUM(C11:E11)</f>
        <v>109844</v>
      </c>
      <c r="H11" s="82">
        <v>0</v>
      </c>
      <c r="I11" s="82">
        <v>2</v>
      </c>
      <c r="J11" s="82">
        <f t="shared" si="1"/>
        <v>2</v>
      </c>
    </row>
    <row r="12" spans="1:10" x14ac:dyDescent="0.2">
      <c r="A12" s="95" t="s">
        <v>84</v>
      </c>
      <c r="B12" s="2" t="s">
        <v>85</v>
      </c>
      <c r="C12" s="8">
        <v>121691</v>
      </c>
      <c r="D12" s="8">
        <v>0</v>
      </c>
      <c r="E12" s="8">
        <v>0</v>
      </c>
      <c r="F12" s="8">
        <f t="shared" si="2"/>
        <v>121691</v>
      </c>
      <c r="H12" s="82">
        <v>1</v>
      </c>
      <c r="I12" s="82">
        <v>0</v>
      </c>
      <c r="J12" s="82">
        <f t="shared" si="1"/>
        <v>1</v>
      </c>
    </row>
    <row r="13" spans="1:10" x14ac:dyDescent="0.2">
      <c r="A13" s="95" t="s">
        <v>86</v>
      </c>
      <c r="B13" s="2" t="s">
        <v>87</v>
      </c>
      <c r="C13" s="8">
        <v>53120</v>
      </c>
      <c r="D13" s="8">
        <v>2781</v>
      </c>
      <c r="E13" s="8">
        <v>0</v>
      </c>
      <c r="F13" s="8">
        <f t="shared" si="2"/>
        <v>55901</v>
      </c>
      <c r="H13" s="82">
        <v>1</v>
      </c>
      <c r="I13" s="82">
        <v>1</v>
      </c>
      <c r="J13" s="82">
        <f t="shared" si="1"/>
        <v>2</v>
      </c>
    </row>
    <row r="14" spans="1:10" x14ac:dyDescent="0.2">
      <c r="A14" s="92" t="s">
        <v>92</v>
      </c>
      <c r="B14" s="2" t="s">
        <v>352</v>
      </c>
      <c r="C14" s="8">
        <v>166898</v>
      </c>
      <c r="D14" s="8">
        <v>0</v>
      </c>
      <c r="E14" s="8">
        <v>0</v>
      </c>
      <c r="F14" s="8">
        <f t="shared" si="2"/>
        <v>166898</v>
      </c>
      <c r="H14" s="82">
        <v>2</v>
      </c>
      <c r="I14" s="82">
        <v>0</v>
      </c>
      <c r="J14" s="82">
        <f t="shared" si="1"/>
        <v>2</v>
      </c>
    </row>
    <row r="15" spans="1:10" x14ac:dyDescent="0.2">
      <c r="A15" s="95" t="s">
        <v>96</v>
      </c>
      <c r="B15" s="2" t="s">
        <v>97</v>
      </c>
      <c r="C15" s="8">
        <v>211194</v>
      </c>
      <c r="D15" s="8">
        <v>0</v>
      </c>
      <c r="E15" s="8">
        <v>0</v>
      </c>
      <c r="F15" s="8">
        <f t="shared" si="2"/>
        <v>211194</v>
      </c>
      <c r="H15" s="82">
        <v>2</v>
      </c>
      <c r="I15" s="82">
        <v>0</v>
      </c>
      <c r="J15" s="82">
        <f t="shared" si="1"/>
        <v>2</v>
      </c>
    </row>
    <row r="16" spans="1:10" x14ac:dyDescent="0.2">
      <c r="A16" s="95" t="s">
        <v>98</v>
      </c>
      <c r="B16" s="2" t="s">
        <v>99</v>
      </c>
      <c r="C16" s="8">
        <v>123221</v>
      </c>
      <c r="D16" s="8">
        <v>0</v>
      </c>
      <c r="E16" s="8">
        <v>0</v>
      </c>
      <c r="F16" s="8">
        <f t="shared" si="2"/>
        <v>123221</v>
      </c>
      <c r="H16" s="82">
        <v>1</v>
      </c>
      <c r="I16" s="82">
        <v>0</v>
      </c>
      <c r="J16" s="82">
        <f t="shared" si="1"/>
        <v>1</v>
      </c>
    </row>
    <row r="17" spans="1:11" x14ac:dyDescent="0.2">
      <c r="A17" s="92" t="s">
        <v>102</v>
      </c>
      <c r="B17" s="2" t="s">
        <v>103</v>
      </c>
      <c r="C17" s="8">
        <v>225542</v>
      </c>
      <c r="D17" s="8">
        <v>0</v>
      </c>
      <c r="E17" s="8">
        <v>0</v>
      </c>
      <c r="F17" s="8">
        <f t="shared" si="2"/>
        <v>225542</v>
      </c>
      <c r="H17" s="82">
        <v>2</v>
      </c>
      <c r="I17" s="82">
        <v>0</v>
      </c>
      <c r="J17" s="82">
        <f t="shared" si="1"/>
        <v>2</v>
      </c>
    </row>
    <row r="18" spans="1:11" x14ac:dyDescent="0.2">
      <c r="A18" s="92" t="s">
        <v>104</v>
      </c>
      <c r="B18" s="2" t="s">
        <v>105</v>
      </c>
      <c r="C18" s="8">
        <v>289665</v>
      </c>
      <c r="D18" s="8">
        <v>56469</v>
      </c>
      <c r="E18" s="8">
        <v>19070</v>
      </c>
      <c r="F18" s="8">
        <f t="shared" si="2"/>
        <v>365204</v>
      </c>
      <c r="H18" s="82">
        <v>3</v>
      </c>
      <c r="I18" s="82">
        <v>1</v>
      </c>
      <c r="J18" s="82">
        <f t="shared" si="1"/>
        <v>4</v>
      </c>
    </row>
    <row r="19" spans="1:11" ht="51" x14ac:dyDescent="0.2">
      <c r="A19" s="102" t="s">
        <v>353</v>
      </c>
      <c r="B19" s="97" t="s">
        <v>354</v>
      </c>
      <c r="C19" s="116">
        <v>183870</v>
      </c>
      <c r="D19" s="8">
        <v>0</v>
      </c>
      <c r="E19" s="8"/>
      <c r="F19" s="98">
        <f t="shared" si="2"/>
        <v>183870</v>
      </c>
      <c r="G19" s="99"/>
      <c r="H19" s="82">
        <v>2</v>
      </c>
      <c r="I19" s="82">
        <v>0</v>
      </c>
      <c r="J19" s="100">
        <f t="shared" si="1"/>
        <v>2</v>
      </c>
      <c r="K19" s="99"/>
    </row>
    <row r="20" spans="1:11" x14ac:dyDescent="0.2">
      <c r="A20" s="92" t="s">
        <v>108</v>
      </c>
      <c r="B20" s="2" t="s">
        <v>109</v>
      </c>
      <c r="C20" s="8">
        <v>491150</v>
      </c>
      <c r="D20" s="8">
        <v>0</v>
      </c>
      <c r="E20" s="8">
        <v>6135</v>
      </c>
      <c r="F20" s="8">
        <f t="shared" si="2"/>
        <v>497285</v>
      </c>
      <c r="H20" s="82">
        <v>6</v>
      </c>
      <c r="I20" s="82">
        <v>0</v>
      </c>
      <c r="J20" s="82">
        <f t="shared" si="1"/>
        <v>6</v>
      </c>
    </row>
    <row r="21" spans="1:11" x14ac:dyDescent="0.2">
      <c r="A21" s="92" t="s">
        <v>112</v>
      </c>
      <c r="B21" s="2" t="s">
        <v>113</v>
      </c>
      <c r="C21" s="8">
        <v>189360</v>
      </c>
      <c r="D21" s="8">
        <v>0</v>
      </c>
      <c r="E21" s="8">
        <v>0</v>
      </c>
      <c r="F21" s="8">
        <f t="shared" si="2"/>
        <v>189360</v>
      </c>
      <c r="H21" s="82">
        <v>2</v>
      </c>
      <c r="I21" s="82">
        <v>0</v>
      </c>
      <c r="J21" s="82">
        <f t="shared" si="1"/>
        <v>2</v>
      </c>
    </row>
    <row r="22" spans="1:11" x14ac:dyDescent="0.2">
      <c r="A22" s="92" t="s">
        <v>116</v>
      </c>
      <c r="B22" s="2" t="s">
        <v>117</v>
      </c>
      <c r="C22" s="8">
        <v>235369</v>
      </c>
      <c r="D22" s="8">
        <v>143459</v>
      </c>
      <c r="E22" s="8">
        <v>3086</v>
      </c>
      <c r="F22" s="8">
        <f t="shared" si="2"/>
        <v>381914</v>
      </c>
      <c r="H22" s="82">
        <v>3</v>
      </c>
      <c r="I22" s="82">
        <v>1</v>
      </c>
      <c r="J22" s="82">
        <f t="shared" si="1"/>
        <v>4</v>
      </c>
    </row>
    <row r="23" spans="1:11" x14ac:dyDescent="0.2">
      <c r="A23" s="92" t="s">
        <v>122</v>
      </c>
      <c r="B23" s="2" t="s">
        <v>123</v>
      </c>
      <c r="C23" s="8">
        <v>64713</v>
      </c>
      <c r="D23" s="8">
        <v>0</v>
      </c>
      <c r="E23" s="8">
        <v>0</v>
      </c>
      <c r="F23" s="8">
        <f t="shared" si="2"/>
        <v>64713</v>
      </c>
      <c r="H23" s="82">
        <v>1</v>
      </c>
      <c r="I23" s="82">
        <v>0</v>
      </c>
      <c r="J23" s="82">
        <f t="shared" si="1"/>
        <v>1</v>
      </c>
    </row>
    <row r="24" spans="1:11" x14ac:dyDescent="0.2">
      <c r="A24" s="92" t="s">
        <v>124</v>
      </c>
      <c r="B24" s="2" t="s">
        <v>125</v>
      </c>
      <c r="C24" s="8">
        <v>231435</v>
      </c>
      <c r="D24" s="8">
        <v>0</v>
      </c>
      <c r="E24" s="8">
        <v>0</v>
      </c>
      <c r="F24" s="8">
        <f t="shared" si="2"/>
        <v>231435</v>
      </c>
      <c r="H24" s="82">
        <v>2</v>
      </c>
      <c r="I24" s="82">
        <v>0</v>
      </c>
      <c r="J24" s="82">
        <f t="shared" si="1"/>
        <v>2</v>
      </c>
    </row>
    <row r="25" spans="1:11" x14ac:dyDescent="0.2">
      <c r="A25" s="92" t="s">
        <v>126</v>
      </c>
      <c r="B25" s="2" t="s">
        <v>127</v>
      </c>
      <c r="C25" s="8">
        <v>160537</v>
      </c>
      <c r="D25" s="8">
        <v>0</v>
      </c>
      <c r="E25" s="8">
        <v>0</v>
      </c>
      <c r="F25" s="8">
        <f t="shared" si="2"/>
        <v>160537</v>
      </c>
      <c r="H25" s="82">
        <v>2</v>
      </c>
      <c r="I25" s="82">
        <v>0</v>
      </c>
      <c r="J25" s="82">
        <f t="shared" si="1"/>
        <v>2</v>
      </c>
    </row>
    <row r="26" spans="1:11" x14ac:dyDescent="0.2">
      <c r="A26" s="92" t="s">
        <v>128</v>
      </c>
      <c r="B26" s="2" t="s">
        <v>355</v>
      </c>
      <c r="C26" s="8">
        <v>138019</v>
      </c>
      <c r="D26" s="8">
        <v>0</v>
      </c>
      <c r="E26" s="8">
        <v>0</v>
      </c>
      <c r="F26" s="8">
        <f t="shared" si="2"/>
        <v>138019</v>
      </c>
      <c r="H26" s="82">
        <v>1</v>
      </c>
      <c r="I26" s="82">
        <v>0</v>
      </c>
      <c r="J26" s="82">
        <f t="shared" si="1"/>
        <v>1</v>
      </c>
    </row>
    <row r="27" spans="1:11" x14ac:dyDescent="0.2">
      <c r="A27" s="92" t="s">
        <v>132</v>
      </c>
      <c r="B27" s="2" t="s">
        <v>133</v>
      </c>
      <c r="C27" s="8">
        <v>145320</v>
      </c>
      <c r="D27" s="8">
        <v>76588</v>
      </c>
      <c r="E27" s="8">
        <v>0</v>
      </c>
      <c r="F27" s="8">
        <f t="shared" si="2"/>
        <v>221908</v>
      </c>
      <c r="H27" s="82">
        <v>1</v>
      </c>
      <c r="I27" s="82">
        <v>1</v>
      </c>
      <c r="J27" s="82">
        <f t="shared" si="1"/>
        <v>2</v>
      </c>
    </row>
    <row r="28" spans="1:11" ht="13.5" thickBot="1" x14ac:dyDescent="0.25">
      <c r="B28" s="101" t="s">
        <v>172</v>
      </c>
      <c r="C28" s="86">
        <f>SUM(C10:C27)</f>
        <v>3327430</v>
      </c>
      <c r="D28" s="86">
        <f t="shared" ref="D28:F28" si="3">SUM(D10:D27)</f>
        <v>527076</v>
      </c>
      <c r="E28" s="86">
        <f t="shared" si="3"/>
        <v>28291</v>
      </c>
      <c r="F28" s="86">
        <f t="shared" si="3"/>
        <v>3882797</v>
      </c>
      <c r="H28" s="87">
        <f>SUM(H10:H27)</f>
        <v>35</v>
      </c>
      <c r="I28" s="87">
        <f t="shared" ref="I28:J28" si="4">SUM(I10:I27)</f>
        <v>8</v>
      </c>
      <c r="J28" s="87">
        <f t="shared" si="4"/>
        <v>43</v>
      </c>
    </row>
    <row r="29" spans="1:11" ht="13.5" thickTop="1" x14ac:dyDescent="0.2">
      <c r="A29" s="92"/>
      <c r="B29" s="92"/>
      <c r="C29" s="8"/>
      <c r="D29" s="8"/>
      <c r="E29" s="8"/>
      <c r="F29" s="8"/>
      <c r="H29" s="82"/>
      <c r="I29" s="82"/>
      <c r="J29" s="82"/>
    </row>
    <row r="30" spans="1:11" x14ac:dyDescent="0.2">
      <c r="B30" s="2"/>
    </row>
    <row r="31" spans="1:11" x14ac:dyDescent="0.2">
      <c r="A31" s="1" t="s">
        <v>356</v>
      </c>
      <c r="B31" s="2"/>
    </row>
    <row r="32" spans="1:11" x14ac:dyDescent="0.2">
      <c r="A32" s="1" t="s">
        <v>357</v>
      </c>
      <c r="B32" s="2"/>
    </row>
    <row r="36" spans="1:1" x14ac:dyDescent="0.2">
      <c r="A36" s="2" t="s">
        <v>411</v>
      </c>
    </row>
  </sheetData>
  <printOptions horizontalCentered="1" gridLines="1"/>
  <pageMargins left="0" right="0" top="0.5" bottom="0.2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3AEA31-673B-449C-B435-37BD7D7BC898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13157ccd-cfd1-435b-b54a-77ed15165e25"/>
    <ds:schemaRef ds:uri="fce1a9b3-876c-481d-9ebf-ee1ba0063a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03B1B10-224B-44A4-B34D-2769E0DC4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F6A5A1-3079-4181-853D-C90023FA3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#1-FY10-FY22 All Expenditures</vt:lpstr>
      <vt:lpstr>#2-FY10-FY22 Expenditures</vt:lpstr>
      <vt:lpstr>#3-FY22 Detail By Index-COO</vt:lpstr>
      <vt:lpstr>#3-FY22 Detailed By Index-Ath</vt:lpstr>
      <vt:lpstr>#4-Personal Services Analysis</vt:lpstr>
      <vt:lpstr>#4-Personal Serv Analysis-ATHL</vt:lpstr>
      <vt:lpstr>'#1-FY10-FY22 All Expenditures'!Print_Titles</vt:lpstr>
      <vt:lpstr>'#2-FY10-FY22 Expenditures'!Print_Titles</vt:lpstr>
      <vt:lpstr>'#3-FY22 Detail By Index-COO'!Print_Titles</vt:lpstr>
      <vt:lpstr>'#3-FY22 Detailed By Index-Ath'!Print_Titles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2020-10-28T14:02:02Z</cp:lastPrinted>
  <dcterms:created xsi:type="dcterms:W3CDTF">2016-12-08T15:55:40Z</dcterms:created>
  <dcterms:modified xsi:type="dcterms:W3CDTF">2022-12-05T14:36:47Z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884800</vt:r8>
  </property>
  <property fmtid="{D5CDD505-2E9C-101B-9397-08002B2CF9AE}" pid="4" name="MediaServiceImageTags">
    <vt:lpwstr/>
  </property>
</Properties>
</file>