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udget\Fiscal Year 2018\"/>
    </mc:Choice>
  </mc:AlternateContent>
  <bookViews>
    <workbookView xWindow="-30" yWindow="240" windowWidth="19320" windowHeight="6015" tabRatio="424"/>
  </bookViews>
  <sheets>
    <sheet name="Budget FY18-2-2-17" sheetId="36" r:id="rId1"/>
  </sheets>
  <calcPr calcId="152511"/>
</workbook>
</file>

<file path=xl/calcChain.xml><?xml version="1.0" encoding="utf-8"?>
<calcChain xmlns="http://schemas.openxmlformats.org/spreadsheetml/2006/main">
  <c r="H66" i="36" l="1"/>
  <c r="G61" i="36"/>
  <c r="G60" i="36"/>
  <c r="H60" i="36" s="1"/>
  <c r="H61" i="36" s="1"/>
  <c r="E69" i="36" l="1"/>
  <c r="G69" i="36" s="1"/>
  <c r="E68" i="36"/>
  <c r="G68" i="36" s="1"/>
  <c r="E67" i="36"/>
  <c r="G67" i="36" s="1"/>
  <c r="G66" i="36"/>
  <c r="G72" i="36"/>
  <c r="G71" i="36"/>
  <c r="G70" i="36"/>
  <c r="G59" i="36"/>
  <c r="G58" i="36"/>
  <c r="G57" i="36"/>
  <c r="G56" i="36"/>
  <c r="G55" i="36"/>
  <c r="D54" i="36"/>
  <c r="D53" i="36"/>
  <c r="E53" i="36" s="1"/>
  <c r="G53" i="36" s="1"/>
  <c r="D52" i="36"/>
  <c r="D51" i="36"/>
  <c r="E51" i="36" s="1"/>
  <c r="G51" i="36" s="1"/>
  <c r="D50" i="36"/>
  <c r="D49" i="36"/>
  <c r="E49" i="36" s="1"/>
  <c r="G49" i="36" s="1"/>
  <c r="D48" i="36"/>
  <c r="D47" i="36"/>
  <c r="E47" i="36" s="1"/>
  <c r="G47" i="36" s="1"/>
  <c r="D46" i="36"/>
  <c r="D45" i="36"/>
  <c r="E45" i="36" s="1"/>
  <c r="G45" i="36" s="1"/>
  <c r="D44" i="36"/>
  <c r="E43" i="36"/>
  <c r="G43" i="36" s="1"/>
  <c r="E42" i="36"/>
  <c r="G42" i="36" s="1"/>
  <c r="E41" i="36"/>
  <c r="G41" i="36" s="1"/>
  <c r="G40" i="36"/>
  <c r="G39" i="36"/>
  <c r="G38" i="36"/>
  <c r="G37" i="36"/>
  <c r="G36" i="36"/>
  <c r="E35" i="36"/>
  <c r="G35" i="36" s="1"/>
  <c r="H35" i="36" s="1"/>
  <c r="G23" i="36"/>
  <c r="G22" i="36"/>
  <c r="G21" i="36"/>
  <c r="G20" i="36"/>
  <c r="G19" i="36"/>
  <c r="G18" i="36"/>
  <c r="G17" i="36"/>
  <c r="G16" i="36"/>
  <c r="G15" i="36"/>
  <c r="G14" i="36"/>
  <c r="G13" i="36"/>
  <c r="G12" i="36"/>
  <c r="H12" i="36" s="1"/>
  <c r="H13" i="36" s="1"/>
  <c r="H36" i="36" l="1"/>
  <c r="H37" i="36" s="1"/>
  <c r="H38" i="36" s="1"/>
  <c r="H39" i="36" s="1"/>
  <c r="H40" i="36" s="1"/>
  <c r="H41" i="36" s="1"/>
  <c r="H42" i="36" s="1"/>
  <c r="H43" i="36" s="1"/>
  <c r="E44" i="36"/>
  <c r="G44" i="36" s="1"/>
  <c r="E46" i="36"/>
  <c r="G46" i="36" s="1"/>
  <c r="E48" i="36"/>
  <c r="G48" i="36" s="1"/>
  <c r="E50" i="36"/>
  <c r="G50" i="36" s="1"/>
  <c r="E52" i="36"/>
  <c r="G52" i="36" s="1"/>
  <c r="E54" i="36"/>
  <c r="G54" i="36" s="1"/>
  <c r="H44" i="36" l="1"/>
  <c r="H45" i="36" s="1"/>
  <c r="H46" i="36" s="1"/>
  <c r="H47" i="36" s="1"/>
  <c r="H48" i="36" s="1"/>
  <c r="H49" i="36" s="1"/>
  <c r="H50" i="36" s="1"/>
  <c r="H51" i="36" s="1"/>
  <c r="H52" i="36" s="1"/>
  <c r="H53" i="36" s="1"/>
  <c r="H54" i="36" s="1"/>
  <c r="H55" i="36" s="1"/>
  <c r="H56" i="36" s="1"/>
  <c r="H57" i="36" s="1"/>
  <c r="H58" i="36" s="1"/>
  <c r="H59" i="36" s="1"/>
  <c r="H67" i="36" s="1"/>
  <c r="H68" i="36" s="1"/>
  <c r="H69" i="36" s="1"/>
  <c r="H70" i="36" s="1"/>
  <c r="H71" i="36" s="1"/>
  <c r="H72" i="36" s="1"/>
</calcChain>
</file>

<file path=xl/sharedStrings.xml><?xml version="1.0" encoding="utf-8"?>
<sst xmlns="http://schemas.openxmlformats.org/spreadsheetml/2006/main" count="183" uniqueCount="97">
  <si>
    <t>Total</t>
  </si>
  <si>
    <t>Priority</t>
  </si>
  <si>
    <t>Objective</t>
  </si>
  <si>
    <t>Summary of Impact</t>
  </si>
  <si>
    <t>"Running"</t>
  </si>
  <si>
    <t>PC#</t>
  </si>
  <si>
    <t>Index</t>
  </si>
  <si>
    <t>Fringes</t>
  </si>
  <si>
    <t>PC# Value</t>
  </si>
  <si>
    <t>DPS/OE</t>
  </si>
  <si>
    <t>Description</t>
  </si>
  <si>
    <t xml:space="preserve">   CENTRAL CONNECTICUT STATE UNIVERSITY</t>
  </si>
  <si>
    <t>Strategic</t>
  </si>
  <si>
    <t>Reallocation</t>
  </si>
  <si>
    <t>Below the line Reductions</t>
  </si>
  <si>
    <t>Budget Request Description</t>
  </si>
  <si>
    <t>for Reallocation</t>
  </si>
  <si>
    <t>Funding Source</t>
  </si>
  <si>
    <t>FY 2018 BUDGET CHANGE EXECUTIVE SUMMARY</t>
  </si>
  <si>
    <t>Request</t>
  </si>
  <si>
    <t>Net</t>
  </si>
  <si>
    <t>Budget</t>
  </si>
  <si>
    <t>Net Request</t>
  </si>
  <si>
    <t xml:space="preserve">Summary of Impact </t>
  </si>
  <si>
    <t>FY2018</t>
  </si>
  <si>
    <t>Budget/Budget FY18/Budget Instructions/FY18 Budget Request</t>
  </si>
  <si>
    <t>FY18 BUDGET REQUEST</t>
  </si>
  <si>
    <t>Administrative Affairs</t>
  </si>
  <si>
    <t>Possible Reduction of $999,148</t>
  </si>
  <si>
    <t>52159</t>
  </si>
  <si>
    <t>PLNT07</t>
  </si>
  <si>
    <t>Building Superintendent I vacancy</t>
  </si>
  <si>
    <t>52153</t>
  </si>
  <si>
    <t>PLNT09</t>
  </si>
  <si>
    <t>Hiring Savings Lead PP Op</t>
  </si>
  <si>
    <t>PLNT02</t>
  </si>
  <si>
    <t>Hiring Savings on Supv Custodian</t>
  </si>
  <si>
    <t>Hiring Savings on Lead Custodian</t>
  </si>
  <si>
    <t>PLNT10</t>
  </si>
  <si>
    <t>Hiring Savings on QCW Carp</t>
  </si>
  <si>
    <t>52167</t>
  </si>
  <si>
    <t>PLNT05</t>
  </si>
  <si>
    <t>QCW Carpentry vacancy</t>
  </si>
  <si>
    <t>EHS001</t>
  </si>
  <si>
    <t>Hiring Savings on EHS Asst</t>
  </si>
  <si>
    <t>POLC01</t>
  </si>
  <si>
    <t>Hiring Savings on Police Ofc</t>
  </si>
  <si>
    <t>Hiring Savings on Police Sgt</t>
  </si>
  <si>
    <t>Hiring Savings Pnlt Fac Eng II</t>
  </si>
  <si>
    <t>52231</t>
  </si>
  <si>
    <t>Custodial vacancy</t>
  </si>
  <si>
    <t>PLNT16</t>
  </si>
  <si>
    <t>Hiring Savings on Mat Stg Spec</t>
  </si>
  <si>
    <t>ATHL</t>
  </si>
  <si>
    <t>CAO</t>
  </si>
  <si>
    <t>Reduction of overtime (snow removal, etc)</t>
  </si>
  <si>
    <t>Possible Reduction of $1,998,296</t>
  </si>
  <si>
    <t>Tuition Differential (5% or actual)</t>
  </si>
  <si>
    <t>POLC/ATHL</t>
  </si>
  <si>
    <t>Police-remaining funds from vacancy</t>
  </si>
  <si>
    <t>Reduce landscaping/mowing (2x per month)</t>
  </si>
  <si>
    <t>Reduce cleaning (no Friday/weekends)</t>
  </si>
  <si>
    <t>Elminate EHS Asst position</t>
  </si>
  <si>
    <t>Eliminate Fac Mgt position</t>
  </si>
  <si>
    <t>CCTV/Security Camera Maint</t>
  </si>
  <si>
    <t xml:space="preserve">PC# </t>
  </si>
  <si>
    <t>Maintain safety of campus camera and locking infrastructure</t>
  </si>
  <si>
    <t>2.7</t>
  </si>
  <si>
    <t>2.4/2.11</t>
  </si>
  <si>
    <t>Maintain APR score/financial aid</t>
  </si>
  <si>
    <t>Health and Safety</t>
  </si>
  <si>
    <t>Reduce student employment opportunities</t>
  </si>
  <si>
    <t>Impact on resources for student athletes</t>
  </si>
  <si>
    <t>Impact on campus infrastructure/maint response</t>
  </si>
  <si>
    <t xml:space="preserve">2.7 </t>
  </si>
  <si>
    <t>2.7/3.4</t>
  </si>
  <si>
    <t>3.4</t>
  </si>
  <si>
    <t>Health and Safety/reduce student employment opportunities</t>
  </si>
  <si>
    <t>2.7/7</t>
  </si>
  <si>
    <t>Impact space quality/health and safety</t>
  </si>
  <si>
    <t>2.4/2.11/2.9</t>
  </si>
  <si>
    <t>2.4/2.9/2.11</t>
  </si>
  <si>
    <t>DP/OE Reduction</t>
  </si>
  <si>
    <t>DP/OE/Guarantee Reduction</t>
  </si>
  <si>
    <t>Reduce Operating Budget</t>
  </si>
  <si>
    <t>Eliminate Athletics Position</t>
  </si>
  <si>
    <t>OE Reduction (Plant Operations)</t>
  </si>
  <si>
    <t>PLNT06</t>
  </si>
  <si>
    <t>OE Reduction (Grounds)</t>
  </si>
  <si>
    <t>OE Reduction (Custodial)</t>
  </si>
  <si>
    <t>PLNT15</t>
  </si>
  <si>
    <t>OE Reduction (Locksmith)</t>
  </si>
  <si>
    <t>OE Reduction (Receiving)</t>
  </si>
  <si>
    <t>PLNT20</t>
  </si>
  <si>
    <t>OE Reduction (Phys Plant Shared Exp)</t>
  </si>
  <si>
    <t>PLNT22</t>
  </si>
  <si>
    <t>Impact on campus infrastructure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</si>
</sst>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&quot;$&quot;#,##0"/>
    <numFmt numFmtId="167" formatCode="mm/dd/yy;@"/>
    <numFmt numFmtId="168" formatCode="#,##0.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charset val="1"/>
    </font>
    <font>
      <sz val="10"/>
      <name val="Arial"/>
      <family val="2"/>
    </font>
    <font>
      <sz val="8"/>
      <name val="Microsoft Sans Serif"/>
      <family val="2"/>
    </font>
    <font>
      <sz val="8"/>
      <name val="Microsoft Sans Serif"/>
      <family val="2"/>
      <charset val="204"/>
    </font>
    <font>
      <sz val="10"/>
      <name val="Arial Unicode MS"/>
      <family val="2"/>
    </font>
    <font>
      <b/>
      <sz val="10"/>
      <name val="Arial Unicode MS"/>
      <family val="2"/>
    </font>
    <font>
      <sz val="10"/>
      <name val="Arial Unicode MS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.5"/>
      <color rgb="FF000000"/>
      <name val="Arial"/>
      <family val="2"/>
    </font>
    <font>
      <sz val="11.5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47">
    <xf numFmtId="0" fontId="0" fillId="0" borderId="0"/>
    <xf numFmtId="0" fontId="8" fillId="0" borderId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4" fillId="0" borderId="0"/>
    <xf numFmtId="0" fontId="4" fillId="0" borderId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8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8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8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8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8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8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8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8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8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5" fillId="0" borderId="0"/>
    <xf numFmtId="43" fontId="5" fillId="0" borderId="0" applyFont="0" applyFill="0" applyBorder="0" applyAlignment="0" applyProtection="0"/>
    <xf numFmtId="0" fontId="16" fillId="0" borderId="0"/>
    <xf numFmtId="0" fontId="16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18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5" fillId="0" borderId="0" applyFont="0" applyFill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8" fillId="0" borderId="0"/>
    <xf numFmtId="44" fontId="5" fillId="0" borderId="0" applyFont="0" applyFill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</cellStyleXfs>
  <cellXfs count="147">
    <xf numFmtId="0" fontId="0" fillId="0" borderId="0" xfId="0"/>
    <xf numFmtId="0" fontId="9" fillId="0" borderId="0" xfId="0" applyFont="1" applyFill="1" applyAlignment="1">
      <alignment vertical="top"/>
    </xf>
    <xf numFmtId="164" fontId="9" fillId="0" borderId="0" xfId="2" applyNumberFormat="1" applyFont="1" applyFill="1" applyBorder="1" applyAlignment="1">
      <alignment horizontal="center" vertical="top" wrapText="1"/>
    </xf>
    <xf numFmtId="44" fontId="9" fillId="0" borderId="0" xfId="2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 wrapText="1"/>
    </xf>
    <xf numFmtId="164" fontId="9" fillId="0" borderId="0" xfId="2" applyNumberFormat="1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vertical="top" wrapText="1"/>
    </xf>
    <xf numFmtId="37" fontId="0" fillId="0" borderId="0" xfId="0" applyNumberFormat="1"/>
    <xf numFmtId="0" fontId="13" fillId="0" borderId="0" xfId="0" applyFont="1" applyFill="1" applyBorder="1" applyAlignment="1">
      <alignment horizontal="left" vertical="top"/>
    </xf>
    <xf numFmtId="0" fontId="6" fillId="0" borderId="0" xfId="0" applyFont="1" applyBorder="1" applyAlignment="1">
      <alignment horizontal="center" vertical="top" wrapText="1"/>
    </xf>
    <xf numFmtId="164" fontId="9" fillId="0" borderId="0" xfId="2" applyNumberFormat="1" applyFont="1" applyBorder="1" applyAlignment="1">
      <alignment horizontal="center" vertical="top" wrapText="1"/>
    </xf>
    <xf numFmtId="164" fontId="9" fillId="0" borderId="0" xfId="2" applyNumberFormat="1" applyFont="1" applyBorder="1" applyAlignment="1">
      <alignment horizontal="center" vertical="top"/>
    </xf>
    <xf numFmtId="0" fontId="6" fillId="3" borderId="0" xfId="0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top" wrapText="1"/>
    </xf>
    <xf numFmtId="164" fontId="9" fillId="3" borderId="0" xfId="2" applyNumberFormat="1" applyFont="1" applyFill="1" applyBorder="1" applyAlignment="1">
      <alignment horizontal="center" vertical="top" wrapText="1"/>
    </xf>
    <xf numFmtId="164" fontId="9" fillId="3" borderId="0" xfId="2" applyNumberFormat="1" applyFont="1" applyFill="1" applyBorder="1" applyAlignment="1">
      <alignment horizontal="center" vertical="top"/>
    </xf>
    <xf numFmtId="44" fontId="9" fillId="3" borderId="0" xfId="2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21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22" fillId="0" borderId="0" xfId="0" applyFont="1"/>
    <xf numFmtId="37" fontId="22" fillId="0" borderId="0" xfId="0" applyNumberFormat="1" applyFont="1"/>
    <xf numFmtId="37" fontId="22" fillId="0" borderId="0" xfId="0" applyNumberFormat="1" applyFont="1" applyAlignment="1">
      <alignment horizontal="center" vertical="center"/>
    </xf>
    <xf numFmtId="49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1" xfId="0" applyFont="1" applyBorder="1"/>
    <xf numFmtId="37" fontId="22" fillId="0" borderId="0" xfId="0" applyNumberFormat="1" applyFont="1" applyBorder="1"/>
    <xf numFmtId="37" fontId="22" fillId="0" borderId="0" xfId="0" applyNumberFormat="1" applyFont="1" applyBorder="1" applyAlignment="1">
      <alignment horizontal="center" vertical="center"/>
    </xf>
    <xf numFmtId="37" fontId="0" fillId="0" borderId="0" xfId="0" applyNumberFormat="1" applyAlignment="1">
      <alignment horizontal="center" vertical="center"/>
    </xf>
    <xf numFmtId="37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37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37" fontId="0" fillId="0" borderId="0" xfId="0" applyNumberFormat="1" applyFill="1"/>
    <xf numFmtId="41" fontId="5" fillId="0" borderId="0" xfId="3" applyNumberFormat="1" applyFont="1" applyFill="1" applyBorder="1" applyAlignment="1">
      <alignment vertical="top" wrapText="1"/>
    </xf>
    <xf numFmtId="0" fontId="0" fillId="0" borderId="0" xfId="0" applyFill="1"/>
    <xf numFmtId="37" fontId="0" fillId="0" borderId="0" xfId="0" applyNumberFormat="1" applyFill="1" applyAlignment="1">
      <alignment horizontal="center" vertical="center"/>
    </xf>
    <xf numFmtId="0" fontId="5" fillId="0" borderId="0" xfId="0" applyFont="1" applyAlignment="1">
      <alignment horizontal="left"/>
    </xf>
    <xf numFmtId="0" fontId="9" fillId="0" borderId="0" xfId="0" applyFont="1" applyFill="1" applyBorder="1"/>
    <xf numFmtId="0" fontId="21" fillId="0" borderId="2" xfId="0" applyFont="1" applyBorder="1" applyAlignment="1">
      <alignment horizontal="center" vertical="top" wrapText="1"/>
    </xf>
    <xf numFmtId="164" fontId="9" fillId="0" borderId="0" xfId="2" applyNumberFormat="1" applyFont="1" applyBorder="1" applyAlignment="1">
      <alignment horizontal="center" vertical="center" wrapText="1"/>
    </xf>
    <xf numFmtId="168" fontId="9" fillId="0" borderId="0" xfId="2" applyNumberFormat="1" applyFont="1" applyFill="1" applyBorder="1" applyAlignment="1">
      <alignment horizontal="center" vertical="top" wrapText="1"/>
    </xf>
    <xf numFmtId="0" fontId="9" fillId="0" borderId="0" xfId="0" applyFont="1" applyBorder="1" applyAlignment="1">
      <alignment horizontal="center"/>
    </xf>
    <xf numFmtId="164" fontId="9" fillId="3" borderId="0" xfId="2" applyNumberFormat="1" applyFont="1" applyFill="1" applyBorder="1" applyAlignment="1">
      <alignment horizontal="center" vertical="center" wrapText="1"/>
    </xf>
    <xf numFmtId="164" fontId="9" fillId="0" borderId="0" xfId="2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0" fillId="0" borderId="0" xfId="0" applyFont="1" applyFill="1"/>
    <xf numFmtId="164" fontId="0" fillId="0" borderId="0" xfId="2" applyNumberFormat="1" applyFont="1" applyFill="1"/>
    <xf numFmtId="164" fontId="0" fillId="0" borderId="0" xfId="2" applyNumberFormat="1" applyFont="1" applyFill="1" applyAlignment="1">
      <alignment horizontal="center" vertical="center"/>
    </xf>
    <xf numFmtId="0" fontId="1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2" applyNumberFormat="1" applyFont="1" applyFill="1" applyBorder="1" applyAlignment="1">
      <alignment horizontal="center"/>
    </xf>
    <xf numFmtId="164" fontId="0" fillId="0" borderId="0" xfId="2" applyNumberFormat="1" applyFont="1" applyFill="1" applyBorder="1" applyAlignment="1">
      <alignment horizontal="center" vertical="center"/>
    </xf>
    <xf numFmtId="37" fontId="5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2" borderId="0" xfId="0" applyFill="1"/>
    <xf numFmtId="0" fontId="7" fillId="2" borderId="0" xfId="0" applyFont="1" applyFill="1" applyAlignment="1">
      <alignment horizontal="center"/>
    </xf>
    <xf numFmtId="37" fontId="0" fillId="2" borderId="0" xfId="0" applyNumberFormat="1" applyFill="1"/>
    <xf numFmtId="37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/>
    </xf>
    <xf numFmtId="49" fontId="0" fillId="2" borderId="0" xfId="0" applyNumberFormat="1" applyFill="1" applyAlignment="1">
      <alignment horizontal="center"/>
    </xf>
    <xf numFmtId="0" fontId="5" fillId="2" borderId="0" xfId="0" applyFont="1" applyFill="1" applyAlignment="1">
      <alignment horizontal="left"/>
    </xf>
    <xf numFmtId="0" fontId="5" fillId="0" borderId="0" xfId="0" applyFont="1"/>
    <xf numFmtId="167" fontId="6" fillId="0" borderId="0" xfId="0" applyNumberFormat="1" applyFont="1" applyFill="1" applyAlignment="1">
      <alignment horizontal="center"/>
    </xf>
    <xf numFmtId="49" fontId="6" fillId="0" borderId="0" xfId="0" applyNumberFormat="1" applyFont="1" applyFill="1" applyAlignment="1" applyProtection="1">
      <alignment horizontal="left"/>
      <protection locked="0"/>
    </xf>
    <xf numFmtId="37" fontId="5" fillId="0" borderId="0" xfId="0" applyNumberFormat="1" applyFont="1" applyBorder="1" applyAlignment="1">
      <alignment vertical="center"/>
    </xf>
    <xf numFmtId="0" fontId="7" fillId="2" borderId="0" xfId="0" applyFont="1" applyFill="1" applyBorder="1" applyAlignment="1">
      <alignment horizontal="left" vertical="top"/>
    </xf>
    <xf numFmtId="0" fontId="0" fillId="0" borderId="0" xfId="0"/>
    <xf numFmtId="0" fontId="5" fillId="0" borderId="1" xfId="0" applyFont="1" applyBorder="1" applyAlignment="1">
      <alignment horizontal="left" vertical="center"/>
    </xf>
    <xf numFmtId="37" fontId="5" fillId="0" borderId="0" xfId="0" applyNumberFormat="1" applyFont="1" applyFill="1" applyBorder="1" applyAlignment="1">
      <alignment horizontal="center"/>
    </xf>
    <xf numFmtId="0" fontId="11" fillId="0" borderId="0" xfId="0" applyFont="1" applyBorder="1"/>
    <xf numFmtId="37" fontId="11" fillId="0" borderId="0" xfId="0" applyNumberFormat="1" applyFont="1" applyBorder="1"/>
    <xf numFmtId="37" fontId="11" fillId="0" borderId="0" xfId="0" applyNumberFormat="1" applyFont="1" applyBorder="1" applyAlignment="1">
      <alignment horizontal="center"/>
    </xf>
    <xf numFmtId="165" fontId="11" fillId="0" borderId="0" xfId="0" applyNumberFormat="1" applyFont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37" fontId="11" fillId="0" borderId="0" xfId="0" applyNumberFormat="1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64" fontId="11" fillId="0" borderId="0" xfId="2" applyNumberFormat="1" applyFont="1" applyFill="1" applyBorder="1" applyAlignment="1">
      <alignment horizontal="center"/>
    </xf>
    <xf numFmtId="164" fontId="11" fillId="0" borderId="0" xfId="2" applyNumberFormat="1" applyFont="1" applyFill="1" applyBorder="1" applyAlignment="1">
      <alignment horizontal="center" vertical="center"/>
    </xf>
    <xf numFmtId="37" fontId="5" fillId="0" borderId="0" xfId="0" applyNumberFormat="1" applyFont="1" applyFill="1" applyBorder="1"/>
    <xf numFmtId="37" fontId="5" fillId="0" borderId="0" xfId="0" applyNumberFormat="1" applyFont="1" applyBorder="1"/>
    <xf numFmtId="0" fontId="5" fillId="0" borderId="0" xfId="0" applyFont="1" applyFill="1" applyAlignment="1">
      <alignment wrapText="1"/>
    </xf>
    <xf numFmtId="0" fontId="13" fillId="0" borderId="0" xfId="0" applyFont="1" applyFill="1" applyBorder="1" applyAlignment="1">
      <alignment horizontal="left" vertical="top" wrapText="1"/>
    </xf>
    <xf numFmtId="37" fontId="0" fillId="0" borderId="0" xfId="0" applyNumberFormat="1" applyAlignment="1">
      <alignment horizontal="left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left" vertical="top"/>
    </xf>
    <xf numFmtId="165" fontId="0" fillId="0" borderId="0" xfId="0" applyNumberFormat="1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5" fillId="0" borderId="0" xfId="0" applyFont="1" applyFill="1" applyAlignment="1">
      <alignment horizontal="left"/>
    </xf>
    <xf numFmtId="0" fontId="23" fillId="0" borderId="0" xfId="0" applyFont="1" applyFill="1" applyBorder="1" applyAlignment="1">
      <alignment horizontal="left" vertical="top"/>
    </xf>
    <xf numFmtId="0" fontId="24" fillId="0" borderId="3" xfId="0" applyFont="1" applyFill="1" applyBorder="1" applyAlignment="1">
      <alignment horizontal="left" vertical="top" wrapText="1"/>
    </xf>
    <xf numFmtId="49" fontId="25" fillId="0" borderId="3" xfId="0" applyNumberFormat="1" applyFont="1" applyBorder="1" applyAlignment="1">
      <alignment horizontal="center"/>
    </xf>
    <xf numFmtId="0" fontId="24" fillId="0" borderId="3" xfId="0" applyFont="1" applyFill="1" applyBorder="1" applyAlignment="1">
      <alignment horizontal="left" vertical="top"/>
    </xf>
    <xf numFmtId="0" fontId="0" fillId="0" borderId="3" xfId="0" applyBorder="1"/>
    <xf numFmtId="0" fontId="5" fillId="0" borderId="3" xfId="0" applyFont="1" applyBorder="1" applyAlignment="1">
      <alignment wrapText="1"/>
    </xf>
    <xf numFmtId="165" fontId="0" fillId="0" borderId="3" xfId="0" applyNumberFormat="1" applyBorder="1" applyAlignment="1">
      <alignment horizontal="center"/>
    </xf>
    <xf numFmtId="37" fontId="0" fillId="0" borderId="3" xfId="0" applyNumberFormat="1" applyBorder="1"/>
    <xf numFmtId="37" fontId="0" fillId="0" borderId="3" xfId="0" applyNumberFormat="1" applyFill="1" applyBorder="1"/>
    <xf numFmtId="49" fontId="5" fillId="0" borderId="3" xfId="0" applyNumberFormat="1" applyFont="1" applyBorder="1" applyAlignment="1">
      <alignment horizontal="center"/>
    </xf>
    <xf numFmtId="0" fontId="0" fillId="0" borderId="4" xfId="0" applyFill="1" applyBorder="1"/>
    <xf numFmtId="0" fontId="23" fillId="0" borderId="4" xfId="0" applyFont="1" applyFill="1" applyBorder="1" applyAlignment="1">
      <alignment horizontal="center"/>
    </xf>
    <xf numFmtId="0" fontId="23" fillId="0" borderId="4" xfId="0" applyFont="1" applyFill="1" applyBorder="1" applyAlignment="1">
      <alignment horizontal="left" vertical="top"/>
    </xf>
    <xf numFmtId="37" fontId="0" fillId="0" borderId="4" xfId="0" applyNumberFormat="1" applyFill="1" applyBorder="1"/>
    <xf numFmtId="37" fontId="0" fillId="0" borderId="4" xfId="0" applyNumberFormat="1" applyFill="1" applyBorder="1" applyAlignment="1">
      <alignment horizontal="center" vertical="center"/>
    </xf>
    <xf numFmtId="165" fontId="0" fillId="0" borderId="4" xfId="0" applyNumberForma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23" fillId="0" borderId="4" xfId="0" applyFont="1" applyFill="1" applyBorder="1" applyAlignment="1">
      <alignment horizontal="left" vertical="top" wrapText="1"/>
    </xf>
    <xf numFmtId="0" fontId="26" fillId="0" borderId="0" xfId="0" applyFont="1" applyFill="1" applyAlignment="1">
      <alignment horizontal="left"/>
    </xf>
    <xf numFmtId="0" fontId="5" fillId="0" borderId="4" xfId="134" applyFont="1" applyBorder="1" applyAlignment="1">
      <alignment vertical="center"/>
    </xf>
    <xf numFmtId="37" fontId="5" fillId="0" borderId="4" xfId="0" applyNumberFormat="1" applyFont="1" applyFill="1" applyBorder="1" applyAlignment="1">
      <alignment horizontal="right" vertical="center"/>
    </xf>
    <xf numFmtId="37" fontId="5" fillId="0" borderId="4" xfId="134" applyNumberFormat="1" applyFont="1" applyBorder="1" applyAlignment="1">
      <alignment vertical="center"/>
    </xf>
    <xf numFmtId="0" fontId="5" fillId="0" borderId="4" xfId="134" applyFont="1" applyBorder="1" applyAlignment="1">
      <alignment horizontal="center" vertical="center"/>
    </xf>
    <xf numFmtId="49" fontId="5" fillId="0" borderId="4" xfId="134" applyNumberFormat="1" applyFont="1" applyFill="1" applyBorder="1" applyAlignment="1" applyProtection="1">
      <alignment horizontal="left" vertical="center" wrapText="1"/>
      <protection locked="0"/>
    </xf>
    <xf numFmtId="37" fontId="5" fillId="0" borderId="4" xfId="0" applyNumberFormat="1" applyFont="1" applyBorder="1" applyAlignment="1">
      <alignment horizontal="right" vertical="center"/>
    </xf>
    <xf numFmtId="165" fontId="5" fillId="0" borderId="4" xfId="0" applyNumberFormat="1" applyFont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4" xfId="98" applyFont="1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13" fillId="0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vertical="top" wrapText="1"/>
    </xf>
    <xf numFmtId="49" fontId="5" fillId="0" borderId="4" xfId="0" applyNumberFormat="1" applyFont="1" applyBorder="1" applyAlignment="1">
      <alignment horizontal="center"/>
    </xf>
    <xf numFmtId="166" fontId="5" fillId="0" borderId="4" xfId="0" applyNumberFormat="1" applyFont="1" applyFill="1" applyBorder="1" applyAlignment="1" applyProtection="1">
      <alignment vertical="top" wrapText="1"/>
      <protection locked="0"/>
    </xf>
    <xf numFmtId="0" fontId="0" fillId="0" borderId="4" xfId="0" applyBorder="1"/>
    <xf numFmtId="37" fontId="0" fillId="0" borderId="4" xfId="0" applyNumberFormat="1" applyBorder="1"/>
    <xf numFmtId="0" fontId="5" fillId="0" borderId="4" xfId="0" applyFont="1" applyBorder="1" applyAlignment="1">
      <alignment horizontal="left"/>
    </xf>
    <xf numFmtId="0" fontId="0" fillId="0" borderId="0" xfId="0" applyFill="1" applyBorder="1"/>
    <xf numFmtId="0" fontId="23" fillId="0" borderId="0" xfId="0" applyFont="1" applyFill="1" applyBorder="1" applyAlignment="1">
      <alignment horizontal="center"/>
    </xf>
    <xf numFmtId="37" fontId="0" fillId="0" borderId="0" xfId="0" applyNumberFormat="1" applyFill="1" applyBorder="1"/>
    <xf numFmtId="37" fontId="0" fillId="0" borderId="0" xfId="0" applyNumberFormat="1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37" fontId="5" fillId="0" borderId="0" xfId="0" applyNumberFormat="1" applyFont="1"/>
    <xf numFmtId="0" fontId="5" fillId="0" borderId="4" xfId="134" applyFont="1" applyBorder="1" applyAlignment="1">
      <alignment horizontal="left" vertical="center"/>
    </xf>
    <xf numFmtId="37" fontId="5" fillId="0" borderId="4" xfId="0" applyNumberFormat="1" applyFont="1" applyBorder="1" applyAlignment="1">
      <alignment vertical="center"/>
    </xf>
    <xf numFmtId="37" fontId="0" fillId="0" borderId="4" xfId="0" applyNumberFormat="1" applyBorder="1" applyAlignment="1">
      <alignment vertical="center"/>
    </xf>
    <xf numFmtId="49" fontId="0" fillId="0" borderId="4" xfId="0" applyNumberFormat="1" applyBorder="1" applyAlignment="1">
      <alignment horizontal="center"/>
    </xf>
  </cellXfs>
  <cellStyles count="347">
    <cellStyle name="Comma 10" xfId="47"/>
    <cellStyle name="Comma 10 2" xfId="99"/>
    <cellStyle name="Comma 10 3" xfId="118"/>
    <cellStyle name="Comma 10 4" xfId="135"/>
    <cellStyle name="Comma 10 5" xfId="153"/>
    <cellStyle name="Comma 10 6" xfId="169"/>
    <cellStyle name="Comma 10 7" xfId="184"/>
    <cellStyle name="Comma 10 8" xfId="194"/>
    <cellStyle name="Comma 11" xfId="48"/>
    <cellStyle name="Comma 11 2" xfId="100"/>
    <cellStyle name="Comma 11 3" xfId="119"/>
    <cellStyle name="Comma 11 4" xfId="136"/>
    <cellStyle name="Comma 11 5" xfId="154"/>
    <cellStyle name="Comma 11 6" xfId="170"/>
    <cellStyle name="Comma 11 7" xfId="185"/>
    <cellStyle name="Comma 11 8" xfId="195"/>
    <cellStyle name="Comma 12" xfId="59"/>
    <cellStyle name="Comma 13" xfId="57"/>
    <cellStyle name="Comma 14" xfId="56"/>
    <cellStyle name="Comma 15" xfId="62"/>
    <cellStyle name="Comma 16" xfId="61"/>
    <cellStyle name="Comma 17" xfId="60"/>
    <cellStyle name="Comma 18" xfId="58"/>
    <cellStyle name="Comma 19" xfId="204"/>
    <cellStyle name="Comma 2" xfId="49"/>
    <cellStyle name="Comma 2 2" xfId="101"/>
    <cellStyle name="Comma 2 3" xfId="120"/>
    <cellStyle name="Comma 2 4" xfId="137"/>
    <cellStyle name="Comma 2 5" xfId="155"/>
    <cellStyle name="Comma 2 6" xfId="171"/>
    <cellStyle name="Comma 2 7" xfId="186"/>
    <cellStyle name="Comma 2 8" xfId="196"/>
    <cellStyle name="Comma 20" xfId="214"/>
    <cellStyle name="Comma 21" xfId="7"/>
    <cellStyle name="Comma 3" xfId="10"/>
    <cellStyle name="Comma 3 10" xfId="133"/>
    <cellStyle name="Comma 3 11" xfId="108"/>
    <cellStyle name="Comma 3 12" xfId="64"/>
    <cellStyle name="Comma 3 13" xfId="144"/>
    <cellStyle name="Comma 3 2" xfId="20"/>
    <cellStyle name="Comma 3 3" xfId="25"/>
    <cellStyle name="Comma 3 4" xfId="32"/>
    <cellStyle name="Comma 3 5" xfId="37"/>
    <cellStyle name="Comma 3 6" xfId="43"/>
    <cellStyle name="Comma 3 7" xfId="66"/>
    <cellStyle name="Comma 3 8" xfId="97"/>
    <cellStyle name="Comma 3 9" xfId="116"/>
    <cellStyle name="Comma 4" xfId="11"/>
    <cellStyle name="Comma 4 10" xfId="129"/>
    <cellStyle name="Comma 4 11" xfId="152"/>
    <cellStyle name="Comma 4 12" xfId="168"/>
    <cellStyle name="Comma 4 13" xfId="183"/>
    <cellStyle name="Comma 4 2" xfId="21"/>
    <cellStyle name="Comma 4 3" xfId="26"/>
    <cellStyle name="Comma 4 4" xfId="33"/>
    <cellStyle name="Comma 4 5" xfId="38"/>
    <cellStyle name="Comma 4 6" xfId="44"/>
    <cellStyle name="Comma 4 7" xfId="67"/>
    <cellStyle name="Comma 4 8" xfId="93"/>
    <cellStyle name="Comma 4 9" xfId="111"/>
    <cellStyle name="Comma 5" xfId="50"/>
    <cellStyle name="Comma 5 2" xfId="102"/>
    <cellStyle name="Comma 5 3" xfId="121"/>
    <cellStyle name="Comma 5 4" xfId="138"/>
    <cellStyle name="Comma 5 5" xfId="156"/>
    <cellStyle name="Comma 5 6" xfId="172"/>
    <cellStyle name="Comma 5 7" xfId="187"/>
    <cellStyle name="Comma 5 8" xfId="197"/>
    <cellStyle name="Comma 6" xfId="51"/>
    <cellStyle name="Comma 6 2" xfId="103"/>
    <cellStyle name="Comma 6 3" xfId="122"/>
    <cellStyle name="Comma 6 4" xfId="139"/>
    <cellStyle name="Comma 6 5" xfId="157"/>
    <cellStyle name="Comma 6 6" xfId="173"/>
    <cellStyle name="Comma 6 7" xfId="188"/>
    <cellStyle name="Comma 6 8" xfId="198"/>
    <cellStyle name="Comma 7" xfId="52"/>
    <cellStyle name="Comma 7 2" xfId="104"/>
    <cellStyle name="Comma 7 3" xfId="123"/>
    <cellStyle name="Comma 7 4" xfId="140"/>
    <cellStyle name="Comma 7 5" xfId="158"/>
    <cellStyle name="Comma 7 6" xfId="174"/>
    <cellStyle name="Comma 7 7" xfId="189"/>
    <cellStyle name="Comma 7 8" xfId="199"/>
    <cellStyle name="Comma 8" xfId="53"/>
    <cellStyle name="Comma 8 2" xfId="105"/>
    <cellStyle name="Comma 8 3" xfId="124"/>
    <cellStyle name="Comma 8 4" xfId="141"/>
    <cellStyle name="Comma 8 5" xfId="159"/>
    <cellStyle name="Comma 8 6" xfId="175"/>
    <cellStyle name="Comma 8 7" xfId="190"/>
    <cellStyle name="Comma 8 8" xfId="200"/>
    <cellStyle name="Comma 9" xfId="54"/>
    <cellStyle name="Comma 9 2" xfId="106"/>
    <cellStyle name="Comma 9 3" xfId="125"/>
    <cellStyle name="Comma 9 4" xfId="142"/>
    <cellStyle name="Comma 9 5" xfId="160"/>
    <cellStyle name="Comma 9 6" xfId="176"/>
    <cellStyle name="Comma 9 7" xfId="191"/>
    <cellStyle name="Comma 9 8" xfId="201"/>
    <cellStyle name="Currency" xfId="3" builtinId="4"/>
    <cellStyle name="Currency 2" xfId="6"/>
    <cellStyle name="Currency 2 2" xfId="278"/>
    <cellStyle name="Currency 2 2 2" xfId="328"/>
    <cellStyle name="Currency 2 3" xfId="306"/>
    <cellStyle name="Currency 2 4" xfId="229"/>
    <cellStyle name="Currency 3" xfId="2"/>
    <cellStyle name="Currency 4" xfId="216"/>
    <cellStyle name="Currency 4 2" xfId="287"/>
    <cellStyle name="Currency 4 3" xfId="251"/>
    <cellStyle name="Currency 5" xfId="264"/>
    <cellStyle name="Currency 5 2" xfId="300"/>
    <cellStyle name="Currency 5 2 2" xfId="343"/>
    <cellStyle name="Currency 5 3" xfId="323"/>
    <cellStyle name="Currency 6" xfId="266"/>
    <cellStyle name="Currency 6 2" xfId="302"/>
    <cellStyle name="Currency 6 2 2" xfId="344"/>
    <cellStyle name="Currency 6 3" xfId="325"/>
    <cellStyle name="Currency 7" xfId="268"/>
    <cellStyle name="Currency 7 2" xfId="327"/>
    <cellStyle name="Currency 8" xfId="304"/>
    <cellStyle name="Excel Built-in Normal" xfId="4"/>
    <cellStyle name="Normal" xfId="0" builtinId="0"/>
    <cellStyle name="Normal 10" xfId="30"/>
    <cellStyle name="Normal 10 2" xfId="84"/>
    <cellStyle name="Normal 10 3" xfId="86"/>
    <cellStyle name="Normal 10 4" xfId="110"/>
    <cellStyle name="Normal 10 5" xfId="128"/>
    <cellStyle name="Normal 10 6" xfId="151"/>
    <cellStyle name="Normal 10 7" xfId="167"/>
    <cellStyle name="Normal 10 8" xfId="182"/>
    <cellStyle name="Normal 11" xfId="41"/>
    <cellStyle name="Normal 11 2" xfId="94"/>
    <cellStyle name="Normal 11 3" xfId="112"/>
    <cellStyle name="Normal 11 4" xfId="130"/>
    <cellStyle name="Normal 11 5" xfId="149"/>
    <cellStyle name="Normal 11 6" xfId="165"/>
    <cellStyle name="Normal 11 7" xfId="180"/>
    <cellStyle name="Normal 11 8" xfId="193"/>
    <cellStyle name="Normal 12" xfId="202"/>
    <cellStyle name="Normal 12 2" xfId="207"/>
    <cellStyle name="Normal 12 2 2" xfId="211"/>
    <cellStyle name="Normal 12 2 2 2" xfId="227"/>
    <cellStyle name="Normal 12 2 2 2 2" xfId="298"/>
    <cellStyle name="Normal 12 2 2 2 2 2" xfId="342"/>
    <cellStyle name="Normal 12 2 2 2 3" xfId="321"/>
    <cellStyle name="Normal 12 2 2 2 4" xfId="262"/>
    <cellStyle name="Normal 12 2 2 2_Budget FY16" xfId="231"/>
    <cellStyle name="Normal 12 2 2 3" xfId="222"/>
    <cellStyle name="Normal 12 2 2 3 2" xfId="293"/>
    <cellStyle name="Normal 12 2 2 3 2 2" xfId="337"/>
    <cellStyle name="Normal 12 2 2 3 3" xfId="316"/>
    <cellStyle name="Normal 12 2 2 3 4" xfId="257"/>
    <cellStyle name="Normal 12 2 2 3_Budget FY16" xfId="233"/>
    <cellStyle name="Normal 12 2 2 4" xfId="284"/>
    <cellStyle name="Normal 12 2 2 4 2" xfId="332"/>
    <cellStyle name="Normal 12 2 2 5" xfId="311"/>
    <cellStyle name="Normal 12 2 2 6" xfId="249"/>
    <cellStyle name="Normal 12 2 2_Budget FY16" xfId="236"/>
    <cellStyle name="Normal 12 2 3" xfId="224"/>
    <cellStyle name="Normal 12 2 3 2" xfId="295"/>
    <cellStyle name="Normal 12 2 3 2 2" xfId="339"/>
    <cellStyle name="Normal 12 2 3 3" xfId="318"/>
    <cellStyle name="Normal 12 2 3 4" xfId="259"/>
    <cellStyle name="Normal 12 2 3_Budget FY16" xfId="240"/>
    <cellStyle name="Normal 12 2 4" xfId="219"/>
    <cellStyle name="Normal 12 2 4 2" xfId="290"/>
    <cellStyle name="Normal 12 2 4 2 2" xfId="334"/>
    <cellStyle name="Normal 12 2 4 3" xfId="313"/>
    <cellStyle name="Normal 12 2 4 4" xfId="254"/>
    <cellStyle name="Normal 12 2 4_Budget FY16" xfId="243"/>
    <cellStyle name="Normal 12 2 5" xfId="281"/>
    <cellStyle name="Normal 12 2 5 2" xfId="329"/>
    <cellStyle name="Normal 12 2 6" xfId="308"/>
    <cellStyle name="Normal 12 2 7" xfId="246"/>
    <cellStyle name="Normal 12 2_Budget FY16" xfId="234"/>
    <cellStyle name="Normal 12 3" xfId="210"/>
    <cellStyle name="Normal 12 3 2" xfId="226"/>
    <cellStyle name="Normal 12 3 2 2" xfId="297"/>
    <cellStyle name="Normal 12 3 2 2 2" xfId="341"/>
    <cellStyle name="Normal 12 3 2 3" xfId="320"/>
    <cellStyle name="Normal 12 3 2 4" xfId="261"/>
    <cellStyle name="Normal 12 3 2_Budget FY16" xfId="232"/>
    <cellStyle name="Normal 12 3 3" xfId="221"/>
    <cellStyle name="Normal 12 3 3 2" xfId="292"/>
    <cellStyle name="Normal 12 3 3 2 2" xfId="336"/>
    <cellStyle name="Normal 12 3 3 3" xfId="315"/>
    <cellStyle name="Normal 12 3 3 4" xfId="256"/>
    <cellStyle name="Normal 12 3 3_Budget FY16" xfId="235"/>
    <cellStyle name="Normal 12 3 4" xfId="283"/>
    <cellStyle name="Normal 12 3 4 2" xfId="331"/>
    <cellStyle name="Normal 12 3 5" xfId="310"/>
    <cellStyle name="Normal 12 3 6" xfId="248"/>
    <cellStyle name="Normal 12 3_Budget FY16" xfId="244"/>
    <cellStyle name="Normal 12 4" xfId="209"/>
    <cellStyle name="Normal 12 4 2" xfId="225"/>
    <cellStyle name="Normal 12 4 2 2" xfId="296"/>
    <cellStyle name="Normal 12 4 2 2 2" xfId="340"/>
    <cellStyle name="Normal 12 4 2 3" xfId="319"/>
    <cellStyle name="Normal 12 4 2 4" xfId="260"/>
    <cellStyle name="Normal 12 4 2_Budget FY16" xfId="238"/>
    <cellStyle name="Normal 12 4 3" xfId="220"/>
    <cellStyle name="Normal 12 4 3 2" xfId="291"/>
    <cellStyle name="Normal 12 4 3 2 2" xfId="335"/>
    <cellStyle name="Normal 12 4 3 3" xfId="314"/>
    <cellStyle name="Normal 12 4 3 4" xfId="255"/>
    <cellStyle name="Normal 12 4 3_Budget FY16" xfId="237"/>
    <cellStyle name="Normal 12 4 4" xfId="282"/>
    <cellStyle name="Normal 12 4 4 2" xfId="330"/>
    <cellStyle name="Normal 12 4 5" xfId="309"/>
    <cellStyle name="Normal 12 4 6" xfId="247"/>
    <cellStyle name="Normal 12 4_Budget FY16" xfId="239"/>
    <cellStyle name="Normal 12 5" xfId="223"/>
    <cellStyle name="Normal 12 5 2" xfId="294"/>
    <cellStyle name="Normal 12 5 2 2" xfId="338"/>
    <cellStyle name="Normal 12 5 3" xfId="317"/>
    <cellStyle name="Normal 12 5 4" xfId="258"/>
    <cellStyle name="Normal 12 5_Budget FY16" xfId="241"/>
    <cellStyle name="Normal 12 6" xfId="218"/>
    <cellStyle name="Normal 12 6 2" xfId="289"/>
    <cellStyle name="Normal 12 6 2 2" xfId="333"/>
    <cellStyle name="Normal 12 6 3" xfId="312"/>
    <cellStyle name="Normal 12 6 4" xfId="253"/>
    <cellStyle name="Normal 12 6_Budget FY16" xfId="230"/>
    <cellStyle name="Normal 12 7" xfId="279"/>
    <cellStyle name="Normal 12 7 2" xfId="307"/>
    <cellStyle name="Normal 12 8" xfId="269"/>
    <cellStyle name="Normal 12 9" xfId="245"/>
    <cellStyle name="Normal 12_Budget FY16" xfId="346"/>
    <cellStyle name="Normal 13" xfId="98"/>
    <cellStyle name="Normal 14" xfId="117"/>
    <cellStyle name="Normal 15" xfId="134"/>
    <cellStyle name="Normal 16" xfId="161"/>
    <cellStyle name="Normal 16 2" xfId="345"/>
    <cellStyle name="Normal 17" xfId="177"/>
    <cellStyle name="Normal 18" xfId="192"/>
    <cellStyle name="Normal 19" xfId="205"/>
    <cellStyle name="Normal 19 2" xfId="206"/>
    <cellStyle name="Normal 19 3" xfId="208"/>
    <cellStyle name="Normal 19 4" xfId="280"/>
    <cellStyle name="Normal 19 5" xfId="271"/>
    <cellStyle name="Normal 2" xfId="5"/>
    <cellStyle name="Normal 2 2" xfId="8"/>
    <cellStyle name="Normal 2 3" xfId="9"/>
    <cellStyle name="Normal 2 4" xfId="14"/>
    <cellStyle name="Normal 2 5" xfId="15"/>
    <cellStyle name="Normal 2 6" xfId="55"/>
    <cellStyle name="Normal 2 7" xfId="203"/>
    <cellStyle name="Normal 2 8" xfId="277"/>
    <cellStyle name="Normal 2 8 2" xfId="305"/>
    <cellStyle name="Normal 2 9" xfId="228"/>
    <cellStyle name="Normal 2_Budget FY16" xfId="250"/>
    <cellStyle name="Normal 20" xfId="212"/>
    <cellStyle name="Normal 20 2" xfId="285"/>
    <cellStyle name="Normal 20 3" xfId="270"/>
    <cellStyle name="Normal 21" xfId="213"/>
    <cellStyle name="Normal 21 2" xfId="217"/>
    <cellStyle name="Normal 21 2 2" xfId="288"/>
    <cellStyle name="Normal 21 2 3" xfId="252"/>
    <cellStyle name="Normal 21 2_Budget FY16" xfId="242"/>
    <cellStyle name="Normal 21 3" xfId="286"/>
    <cellStyle name="Normal 21 4" xfId="273"/>
    <cellStyle name="Normal 22" xfId="263"/>
    <cellStyle name="Normal 22 2" xfId="299"/>
    <cellStyle name="Normal 22 2 2" xfId="322"/>
    <cellStyle name="Normal 22 3" xfId="274"/>
    <cellStyle name="Normal 23" xfId="265"/>
    <cellStyle name="Normal 23 2" xfId="301"/>
    <cellStyle name="Normal 23 2 2" xfId="324"/>
    <cellStyle name="Normal 23 3" xfId="275"/>
    <cellStyle name="Normal 24" xfId="272"/>
    <cellStyle name="Normal 25" xfId="276"/>
    <cellStyle name="Normal 26" xfId="267"/>
    <cellStyle name="Normal 26 2" xfId="326"/>
    <cellStyle name="Normal 27" xfId="303"/>
    <cellStyle name="Normal 3" xfId="1"/>
    <cellStyle name="Normal 3 10" xfId="89"/>
    <cellStyle name="Normal 3 11" xfId="77"/>
    <cellStyle name="Normal 3 12" xfId="70"/>
    <cellStyle name="Normal 3 13" xfId="147"/>
    <cellStyle name="Normal 3 2" xfId="19"/>
    <cellStyle name="Normal 3 3" xfId="24"/>
    <cellStyle name="Normal 3 4" xfId="31"/>
    <cellStyle name="Normal 3 5" xfId="36"/>
    <cellStyle name="Normal 3 6" xfId="42"/>
    <cellStyle name="Normal 3 7" xfId="65"/>
    <cellStyle name="Normal 3 8" xfId="78"/>
    <cellStyle name="Normal 3 9" xfId="96"/>
    <cellStyle name="Normal 4" xfId="16"/>
    <cellStyle name="Normal 4 2" xfId="71"/>
    <cellStyle name="Normal 4 3" xfId="90"/>
    <cellStyle name="Normal 4 4" xfId="109"/>
    <cellStyle name="Normal 4 5" xfId="127"/>
    <cellStyle name="Normal 4 6" xfId="150"/>
    <cellStyle name="Normal 4 7" xfId="166"/>
    <cellStyle name="Normal 4 8" xfId="181"/>
    <cellStyle name="Normal 5" xfId="12"/>
    <cellStyle name="Normal 5 10" xfId="126"/>
    <cellStyle name="Normal 5 11" xfId="148"/>
    <cellStyle name="Normal 5 12" xfId="164"/>
    <cellStyle name="Normal 5 13" xfId="179"/>
    <cellStyle name="Normal 5 2" xfId="22"/>
    <cellStyle name="Normal 5 3" xfId="27"/>
    <cellStyle name="Normal 5 4" xfId="34"/>
    <cellStyle name="Normal 5 5" xfId="39"/>
    <cellStyle name="Normal 5 6" xfId="45"/>
    <cellStyle name="Normal 5 7" xfId="68"/>
    <cellStyle name="Normal 5 8" xfId="88"/>
    <cellStyle name="Normal 5 9" xfId="107"/>
    <cellStyle name="Normal 6" xfId="13"/>
    <cellStyle name="Normal 6 10" xfId="81"/>
    <cellStyle name="Normal 6 11" xfId="143"/>
    <cellStyle name="Normal 6 12" xfId="113"/>
    <cellStyle name="Normal 6 13" xfId="74"/>
    <cellStyle name="Normal 6 2" xfId="23"/>
    <cellStyle name="Normal 6 3" xfId="28"/>
    <cellStyle name="Normal 6 4" xfId="35"/>
    <cellStyle name="Normal 6 5" xfId="40"/>
    <cellStyle name="Normal 6 6" xfId="46"/>
    <cellStyle name="Normal 6 7" xfId="69"/>
    <cellStyle name="Normal 6 8" xfId="82"/>
    <cellStyle name="Normal 6 9" xfId="76"/>
    <cellStyle name="Normal 7" xfId="17"/>
    <cellStyle name="Normal 7 2" xfId="72"/>
    <cellStyle name="Normal 7 3" xfId="85"/>
    <cellStyle name="Normal 7 4" xfId="80"/>
    <cellStyle name="Normal 7 5" xfId="75"/>
    <cellStyle name="Normal 7 6" xfId="145"/>
    <cellStyle name="Normal 7 7" xfId="162"/>
    <cellStyle name="Normal 7 8" xfId="178"/>
    <cellStyle name="Normal 8" xfId="18"/>
    <cellStyle name="Normal 8 2" xfId="73"/>
    <cellStyle name="Normal 8 3" xfId="79"/>
    <cellStyle name="Normal 8 4" xfId="92"/>
    <cellStyle name="Normal 8 5" xfId="115"/>
    <cellStyle name="Normal 8 6" xfId="87"/>
    <cellStyle name="Normal 8 7" xfId="146"/>
    <cellStyle name="Normal 8 8" xfId="163"/>
    <cellStyle name="Normal 9" xfId="29"/>
    <cellStyle name="Normal 9 2" xfId="83"/>
    <cellStyle name="Normal 9 3" xfId="91"/>
    <cellStyle name="Normal 9 4" xfId="114"/>
    <cellStyle name="Normal 9 5" xfId="132"/>
    <cellStyle name="Normal 9 6" xfId="63"/>
    <cellStyle name="Normal 9 7" xfId="131"/>
    <cellStyle name="Normal 9 8" xfId="95"/>
    <cellStyle name="Percent 2" xfId="2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Z81"/>
  <sheetViews>
    <sheetView tabSelected="1" topLeftCell="A43" workbookViewId="0">
      <selection activeCell="C75" sqref="C75"/>
    </sheetView>
  </sheetViews>
  <sheetFormatPr defaultRowHeight="12.75" x14ac:dyDescent="0.2"/>
  <cols>
    <col min="1" max="1" width="9.140625" style="74"/>
    <col min="2" max="2" width="12.5703125" style="74" customWidth="1"/>
    <col min="3" max="3" width="33.5703125" style="74" customWidth="1"/>
    <col min="4" max="4" width="11.5703125" style="9" customWidth="1"/>
    <col min="5" max="5" width="12.42578125" style="9" customWidth="1"/>
    <col min="6" max="6" width="11.5703125" style="32" customWidth="1"/>
    <col min="7" max="8" width="11.5703125" style="9" customWidth="1"/>
    <col min="9" max="9" width="18.5703125" style="9" customWidth="1"/>
    <col min="10" max="10" width="13" style="22" customWidth="1"/>
    <col min="11" max="11" width="52.140625" style="23" customWidth="1"/>
    <col min="12" max="13" width="9.140625" style="74"/>
    <col min="14" max="14" width="3.28515625" style="74" customWidth="1"/>
    <col min="15" max="16384" width="9.140625" style="74"/>
  </cols>
  <sheetData>
    <row r="1" spans="1:12" ht="15.75" x14ac:dyDescent="0.25">
      <c r="B1" s="19"/>
      <c r="C1" s="20" t="s">
        <v>26</v>
      </c>
      <c r="E1" s="74"/>
      <c r="F1" s="21"/>
      <c r="G1" s="74"/>
      <c r="H1" s="74"/>
      <c r="I1" s="74"/>
      <c r="J1" s="19"/>
      <c r="K1" s="74"/>
      <c r="L1" s="23"/>
    </row>
    <row r="2" spans="1:12" s="24" customFormat="1" x14ac:dyDescent="0.2">
      <c r="F2" s="25" t="s">
        <v>11</v>
      </c>
      <c r="J2" s="27"/>
      <c r="K2" s="28"/>
    </row>
    <row r="3" spans="1:12" s="24" customFormat="1" x14ac:dyDescent="0.2">
      <c r="F3" s="25" t="s">
        <v>18</v>
      </c>
      <c r="J3" s="27"/>
      <c r="K3" s="28"/>
    </row>
    <row r="4" spans="1:12" s="24" customFormat="1" x14ac:dyDescent="0.2">
      <c r="D4" s="25"/>
      <c r="E4" s="25"/>
      <c r="F4" s="26"/>
      <c r="G4" s="25"/>
      <c r="H4" s="25"/>
      <c r="I4" s="25"/>
      <c r="J4" s="27"/>
      <c r="K4" s="28"/>
    </row>
    <row r="5" spans="1:12" s="24" customFormat="1" x14ac:dyDescent="0.2">
      <c r="D5" s="25"/>
      <c r="F5" s="75" t="s">
        <v>27</v>
      </c>
      <c r="G5" s="29"/>
      <c r="I5" s="25"/>
      <c r="J5" s="27"/>
      <c r="K5" s="28"/>
    </row>
    <row r="6" spans="1:12" s="24" customFormat="1" x14ac:dyDescent="0.2">
      <c r="D6" s="25"/>
      <c r="E6" s="30"/>
      <c r="F6" s="31"/>
      <c r="G6" s="25"/>
      <c r="H6" s="25"/>
      <c r="I6" s="25"/>
      <c r="J6" s="27"/>
      <c r="K6" s="28"/>
    </row>
    <row r="7" spans="1:12" x14ac:dyDescent="0.2">
      <c r="E7" s="37"/>
      <c r="F7" s="40"/>
    </row>
    <row r="8" spans="1:12" x14ac:dyDescent="0.2">
      <c r="C8" s="77"/>
      <c r="D8" s="78"/>
      <c r="E8" s="88"/>
      <c r="F8" s="88"/>
      <c r="G8" s="89"/>
      <c r="H8" s="58" t="s">
        <v>22</v>
      </c>
      <c r="I8" s="59"/>
      <c r="J8" s="60"/>
      <c r="K8" s="82"/>
    </row>
    <row r="9" spans="1:12" x14ac:dyDescent="0.2">
      <c r="C9" s="77"/>
      <c r="D9" s="78"/>
      <c r="E9" s="76" t="s">
        <v>21</v>
      </c>
      <c r="F9" s="76"/>
      <c r="G9" s="58" t="s">
        <v>20</v>
      </c>
      <c r="H9" s="58" t="s">
        <v>4</v>
      </c>
      <c r="I9" s="59" t="s">
        <v>17</v>
      </c>
      <c r="J9" s="60" t="s">
        <v>12</v>
      </c>
      <c r="K9" s="82"/>
    </row>
    <row r="10" spans="1:12" s="19" customFormat="1" x14ac:dyDescent="0.2">
      <c r="A10" s="53" t="s">
        <v>65</v>
      </c>
      <c r="B10" s="53" t="s">
        <v>6</v>
      </c>
      <c r="C10" s="84" t="s">
        <v>15</v>
      </c>
      <c r="D10" s="80" t="s">
        <v>1</v>
      </c>
      <c r="E10" s="83" t="s">
        <v>19</v>
      </c>
      <c r="F10" s="83" t="s">
        <v>13</v>
      </c>
      <c r="G10" s="83" t="s">
        <v>19</v>
      </c>
      <c r="H10" s="79" t="s">
        <v>0</v>
      </c>
      <c r="I10" s="84" t="s">
        <v>16</v>
      </c>
      <c r="J10" s="81" t="s">
        <v>2</v>
      </c>
      <c r="K10" s="84" t="s">
        <v>23</v>
      </c>
    </row>
    <row r="11" spans="1:12" x14ac:dyDescent="0.2">
      <c r="D11" s="34"/>
      <c r="F11" s="9"/>
      <c r="H11" s="37"/>
      <c r="I11" s="34"/>
    </row>
    <row r="12" spans="1:12" ht="16.5" customHeight="1" x14ac:dyDescent="0.2">
      <c r="A12" s="102"/>
      <c r="B12" s="102" t="s">
        <v>53</v>
      </c>
      <c r="C12" s="103" t="s">
        <v>57</v>
      </c>
      <c r="D12" s="104">
        <v>1</v>
      </c>
      <c r="E12" s="105">
        <v>173250</v>
      </c>
      <c r="F12" s="105"/>
      <c r="G12" s="105">
        <f>E12-F12</f>
        <v>173250</v>
      </c>
      <c r="H12" s="106">
        <f>G12</f>
        <v>173250</v>
      </c>
      <c r="I12" s="107"/>
      <c r="J12" s="100" t="s">
        <v>68</v>
      </c>
      <c r="K12" s="101" t="s">
        <v>69</v>
      </c>
      <c r="L12" s="38"/>
    </row>
    <row r="13" spans="1:12" ht="39" customHeight="1" x14ac:dyDescent="0.2">
      <c r="A13" s="102"/>
      <c r="B13" s="102" t="s">
        <v>54</v>
      </c>
      <c r="C13" s="103" t="s">
        <v>64</v>
      </c>
      <c r="D13" s="104">
        <v>1</v>
      </c>
      <c r="E13" s="105">
        <v>150000</v>
      </c>
      <c r="F13" s="105"/>
      <c r="G13" s="105">
        <f>E13-F13</f>
        <v>150000</v>
      </c>
      <c r="H13" s="106">
        <f>H12+G13</f>
        <v>323250</v>
      </c>
      <c r="I13" s="107"/>
      <c r="J13" s="107" t="s">
        <v>67</v>
      </c>
      <c r="K13" s="99" t="s">
        <v>66</v>
      </c>
      <c r="L13" s="38"/>
    </row>
    <row r="14" spans="1:12" ht="16.5" customHeight="1" x14ac:dyDescent="0.2">
      <c r="B14" s="39"/>
      <c r="C14" s="90"/>
      <c r="D14" s="34">
        <v>6</v>
      </c>
      <c r="F14" s="9"/>
      <c r="G14" s="9">
        <f t="shared" ref="G14:G23" si="0">E14-F14</f>
        <v>0</v>
      </c>
      <c r="H14" s="37"/>
      <c r="I14" s="37"/>
      <c r="K14" s="91"/>
      <c r="L14" s="38"/>
    </row>
    <row r="15" spans="1:12" ht="16.5" customHeight="1" x14ac:dyDescent="0.2">
      <c r="B15" s="39"/>
      <c r="C15" s="90"/>
      <c r="D15" s="34">
        <v>7</v>
      </c>
      <c r="F15" s="9"/>
      <c r="G15" s="9">
        <f t="shared" si="0"/>
        <v>0</v>
      </c>
      <c r="H15" s="37"/>
      <c r="I15" s="37"/>
      <c r="K15" s="91"/>
      <c r="L15" s="38"/>
    </row>
    <row r="16" spans="1:12" ht="16.5" customHeight="1" x14ac:dyDescent="0.2">
      <c r="B16" s="39"/>
      <c r="C16" s="90"/>
      <c r="D16" s="34">
        <v>8</v>
      </c>
      <c r="F16" s="9"/>
      <c r="G16" s="9">
        <f t="shared" si="0"/>
        <v>0</v>
      </c>
      <c r="H16" s="37"/>
      <c r="I16" s="37"/>
      <c r="K16" s="91"/>
      <c r="L16" s="38"/>
    </row>
    <row r="17" spans="1:260" ht="16.5" customHeight="1" x14ac:dyDescent="0.2">
      <c r="B17" s="39"/>
      <c r="C17" s="90"/>
      <c r="D17" s="34">
        <v>9</v>
      </c>
      <c r="F17" s="9"/>
      <c r="G17" s="9">
        <f t="shared" si="0"/>
        <v>0</v>
      </c>
      <c r="H17" s="37"/>
      <c r="I17" s="37"/>
      <c r="K17" s="91"/>
      <c r="L17" s="38"/>
    </row>
    <row r="18" spans="1:260" ht="16.5" customHeight="1" x14ac:dyDescent="0.2">
      <c r="B18" s="39"/>
      <c r="C18" s="90"/>
      <c r="D18" s="34">
        <v>10</v>
      </c>
      <c r="F18" s="9"/>
      <c r="G18" s="9">
        <f t="shared" si="0"/>
        <v>0</v>
      </c>
      <c r="H18" s="37"/>
      <c r="I18" s="37"/>
      <c r="K18" s="91"/>
      <c r="L18" s="38"/>
    </row>
    <row r="19" spans="1:260" ht="16.5" customHeight="1" x14ac:dyDescent="0.2">
      <c r="B19" s="39"/>
      <c r="C19" s="90"/>
      <c r="D19" s="34">
        <v>11</v>
      </c>
      <c r="F19" s="9"/>
      <c r="G19" s="9">
        <f t="shared" si="0"/>
        <v>0</v>
      </c>
      <c r="H19" s="37"/>
      <c r="I19" s="37"/>
      <c r="K19" s="91"/>
      <c r="L19" s="38"/>
    </row>
    <row r="20" spans="1:260" ht="16.5" customHeight="1" x14ac:dyDescent="0.2">
      <c r="B20" s="39"/>
      <c r="C20" s="90"/>
      <c r="D20" s="33">
        <v>12</v>
      </c>
      <c r="F20" s="9"/>
      <c r="G20" s="9">
        <f t="shared" si="0"/>
        <v>0</v>
      </c>
      <c r="H20" s="37"/>
      <c r="I20" s="37"/>
      <c r="K20" s="91"/>
      <c r="L20" s="38"/>
    </row>
    <row r="21" spans="1:260" ht="16.5" customHeight="1" x14ac:dyDescent="0.2">
      <c r="B21" s="39"/>
      <c r="C21" s="90"/>
      <c r="D21" s="33">
        <v>13</v>
      </c>
      <c r="F21" s="9"/>
      <c r="G21" s="9">
        <f t="shared" si="0"/>
        <v>0</v>
      </c>
      <c r="H21" s="37"/>
      <c r="I21" s="37"/>
      <c r="K21" s="91"/>
      <c r="L21" s="38"/>
    </row>
    <row r="22" spans="1:260" ht="16.5" customHeight="1" x14ac:dyDescent="0.2">
      <c r="B22" s="39"/>
      <c r="C22" s="90"/>
      <c r="D22" s="33">
        <v>14</v>
      </c>
      <c r="F22" s="9"/>
      <c r="G22" s="9">
        <f t="shared" si="0"/>
        <v>0</v>
      </c>
      <c r="H22" s="37"/>
      <c r="I22" s="37"/>
      <c r="K22" s="91"/>
      <c r="L22" s="38"/>
    </row>
    <row r="23" spans="1:260" ht="16.5" customHeight="1" x14ac:dyDescent="0.2">
      <c r="B23" s="39"/>
      <c r="C23" s="90"/>
      <c r="D23" s="33">
        <v>15</v>
      </c>
      <c r="F23" s="9"/>
      <c r="G23" s="9">
        <f t="shared" si="0"/>
        <v>0</v>
      </c>
      <c r="H23" s="37"/>
      <c r="I23" s="37"/>
      <c r="K23" s="91"/>
      <c r="L23" s="38"/>
    </row>
    <row r="24" spans="1:260" x14ac:dyDescent="0.2">
      <c r="D24" s="33"/>
      <c r="F24" s="9"/>
      <c r="K24" s="10"/>
      <c r="L24" s="38"/>
    </row>
    <row r="25" spans="1:260" x14ac:dyDescent="0.2">
      <c r="K25" s="10"/>
      <c r="L25" s="38"/>
    </row>
    <row r="26" spans="1:260" ht="13.5" thickBot="1" x14ac:dyDescent="0.25">
      <c r="D26" s="37"/>
      <c r="E26" s="37"/>
      <c r="F26" s="40"/>
      <c r="J26" s="36"/>
      <c r="K26" s="41"/>
    </row>
    <row r="27" spans="1:260" s="42" customFormat="1" ht="18.75" thickBot="1" x14ac:dyDescent="0.3">
      <c r="B27" s="11"/>
      <c r="C27" s="43" t="s">
        <v>14</v>
      </c>
      <c r="D27" s="12"/>
      <c r="E27" s="12"/>
      <c r="F27" s="44"/>
      <c r="G27" s="12"/>
      <c r="H27" s="13"/>
      <c r="I27" s="2"/>
      <c r="J27" s="3"/>
      <c r="K27" s="3"/>
      <c r="L27" s="45"/>
      <c r="M27" s="46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</row>
    <row r="28" spans="1:260" s="42" customFormat="1" ht="18" x14ac:dyDescent="0.25">
      <c r="A28" s="14"/>
      <c r="B28" s="14"/>
      <c r="C28" s="15"/>
      <c r="D28" s="16"/>
      <c r="E28" s="16"/>
      <c r="F28" s="47"/>
      <c r="G28" s="16"/>
      <c r="H28" s="17"/>
      <c r="I28" s="16"/>
      <c r="J28" s="18"/>
      <c r="K28" s="18"/>
      <c r="L28" s="45"/>
      <c r="M28" s="46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</row>
    <row r="29" spans="1:260" s="42" customFormat="1" ht="18" x14ac:dyDescent="0.25">
      <c r="A29" s="4"/>
      <c r="B29" s="4"/>
      <c r="C29" s="5"/>
      <c r="D29" s="2"/>
      <c r="E29" s="2"/>
      <c r="F29" s="48"/>
      <c r="G29" s="2"/>
      <c r="H29" s="6"/>
      <c r="I29" s="2"/>
      <c r="J29" s="3"/>
      <c r="K29" s="3"/>
      <c r="L29" s="45"/>
      <c r="M29" s="49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</row>
    <row r="30" spans="1:260" x14ac:dyDescent="0.2">
      <c r="D30" s="50"/>
      <c r="E30" s="51"/>
      <c r="F30" s="52"/>
      <c r="G30" s="51"/>
      <c r="H30" s="35" t="s">
        <v>4</v>
      </c>
      <c r="J30" s="36" t="s">
        <v>12</v>
      </c>
    </row>
    <row r="31" spans="1:260" x14ac:dyDescent="0.2">
      <c r="A31" s="53" t="s">
        <v>5</v>
      </c>
      <c r="B31" s="53" t="s">
        <v>6</v>
      </c>
      <c r="C31" s="84" t="s">
        <v>10</v>
      </c>
      <c r="D31" s="85" t="s">
        <v>8</v>
      </c>
      <c r="E31" s="86" t="s">
        <v>7</v>
      </c>
      <c r="F31" s="87" t="s">
        <v>9</v>
      </c>
      <c r="G31" s="79" t="s">
        <v>0</v>
      </c>
      <c r="H31" s="79" t="s">
        <v>0</v>
      </c>
      <c r="I31" s="80" t="s">
        <v>1</v>
      </c>
      <c r="J31" s="81" t="s">
        <v>2</v>
      </c>
      <c r="K31" s="84" t="s">
        <v>3</v>
      </c>
      <c r="L31" s="77"/>
    </row>
    <row r="32" spans="1:260" x14ac:dyDescent="0.2">
      <c r="A32" s="53"/>
      <c r="B32" s="53"/>
      <c r="C32" s="54"/>
      <c r="D32" s="55"/>
      <c r="E32" s="56"/>
      <c r="F32" s="57"/>
      <c r="G32" s="58"/>
      <c r="H32" s="58"/>
      <c r="I32" s="59"/>
      <c r="J32" s="60"/>
      <c r="K32" s="61"/>
    </row>
    <row r="33" spans="1:18" s="39" customFormat="1" ht="15" x14ac:dyDescent="0.25">
      <c r="A33" s="62"/>
      <c r="B33" s="63" t="s">
        <v>24</v>
      </c>
      <c r="C33" s="73" t="s">
        <v>28</v>
      </c>
      <c r="D33" s="64"/>
      <c r="E33" s="64"/>
      <c r="F33" s="65"/>
      <c r="G33" s="64"/>
      <c r="H33" s="64"/>
      <c r="I33" s="66"/>
      <c r="J33" s="67"/>
      <c r="K33" s="68"/>
    </row>
    <row r="34" spans="1:18" s="39" customFormat="1" ht="15" x14ac:dyDescent="0.25">
      <c r="B34" s="93"/>
      <c r="C34" s="94"/>
      <c r="D34" s="37"/>
      <c r="E34" s="37"/>
      <c r="F34" s="40"/>
      <c r="G34" s="37"/>
      <c r="H34" s="37"/>
      <c r="I34" s="95"/>
      <c r="J34" s="96"/>
      <c r="K34" s="97"/>
    </row>
    <row r="35" spans="1:18" s="39" customFormat="1" x14ac:dyDescent="0.2">
      <c r="A35" s="143">
        <v>52198</v>
      </c>
      <c r="B35" s="121" t="s">
        <v>58</v>
      </c>
      <c r="C35" s="118" t="s">
        <v>59</v>
      </c>
      <c r="D35" s="111">
        <v>-23261</v>
      </c>
      <c r="E35" s="111">
        <f>0.45*D35</f>
        <v>-10467.450000000001</v>
      </c>
      <c r="F35" s="112"/>
      <c r="G35" s="111">
        <f>SUM(D35:F35)</f>
        <v>-33728.449999999997</v>
      </c>
      <c r="H35" s="111">
        <f>G35</f>
        <v>-33728.449999999997</v>
      </c>
      <c r="I35" s="113"/>
      <c r="J35" s="114" t="s">
        <v>67</v>
      </c>
      <c r="K35" s="115" t="s">
        <v>70</v>
      </c>
    </row>
    <row r="36" spans="1:18" s="39" customFormat="1" x14ac:dyDescent="0.2">
      <c r="A36" s="118"/>
      <c r="B36" s="121" t="s">
        <v>35</v>
      </c>
      <c r="C36" s="118" t="s">
        <v>86</v>
      </c>
      <c r="D36" s="118"/>
      <c r="E36" s="118"/>
      <c r="F36" s="119">
        <v>-32000</v>
      </c>
      <c r="G36" s="111">
        <f>SUM(D36:F36)</f>
        <v>-32000</v>
      </c>
      <c r="H36" s="120">
        <f>H35+G36</f>
        <v>-65728.45</v>
      </c>
      <c r="I36" s="118"/>
      <c r="J36" s="121">
        <v>2.7</v>
      </c>
      <c r="K36" s="131" t="s">
        <v>96</v>
      </c>
    </row>
    <row r="37" spans="1:18" s="39" customFormat="1" x14ac:dyDescent="0.2">
      <c r="A37" s="118"/>
      <c r="B37" s="121" t="s">
        <v>87</v>
      </c>
      <c r="C37" s="118" t="s">
        <v>88</v>
      </c>
      <c r="D37" s="118"/>
      <c r="E37" s="118"/>
      <c r="F37" s="119">
        <v>-32000</v>
      </c>
      <c r="G37" s="111">
        <f t="shared" ref="G37:G40" si="1">SUM(D37:F37)</f>
        <v>-32000</v>
      </c>
      <c r="H37" s="120">
        <f>H36+G37</f>
        <v>-97728.45</v>
      </c>
      <c r="I37" s="118"/>
      <c r="J37" s="121">
        <v>2.7</v>
      </c>
      <c r="K37" s="131" t="s">
        <v>96</v>
      </c>
    </row>
    <row r="38" spans="1:18" s="39" customFormat="1" x14ac:dyDescent="0.2">
      <c r="A38" s="118"/>
      <c r="B38" s="121" t="s">
        <v>30</v>
      </c>
      <c r="C38" s="118" t="s">
        <v>89</v>
      </c>
      <c r="D38" s="118"/>
      <c r="E38" s="118"/>
      <c r="F38" s="119">
        <v>-23000</v>
      </c>
      <c r="G38" s="111">
        <f t="shared" si="1"/>
        <v>-23000</v>
      </c>
      <c r="H38" s="120">
        <f t="shared" ref="H38:H61" si="2">H37+G38</f>
        <v>-120728.45</v>
      </c>
      <c r="I38" s="118"/>
      <c r="J38" s="121">
        <v>2.7</v>
      </c>
      <c r="K38" s="131" t="s">
        <v>96</v>
      </c>
    </row>
    <row r="39" spans="1:18" s="39" customFormat="1" x14ac:dyDescent="0.2">
      <c r="A39" s="118"/>
      <c r="B39" s="121" t="s">
        <v>53</v>
      </c>
      <c r="C39" s="118" t="s">
        <v>83</v>
      </c>
      <c r="D39" s="118"/>
      <c r="E39" s="118"/>
      <c r="F39" s="119">
        <v>-110307</v>
      </c>
      <c r="G39" s="111">
        <f t="shared" si="1"/>
        <v>-110307</v>
      </c>
      <c r="H39" s="120">
        <f t="shared" si="2"/>
        <v>-231035.45</v>
      </c>
      <c r="I39" s="118"/>
      <c r="J39" s="121">
        <v>2.4</v>
      </c>
      <c r="K39" s="131" t="s">
        <v>96</v>
      </c>
    </row>
    <row r="40" spans="1:18" s="39" customFormat="1" x14ac:dyDescent="0.2">
      <c r="A40" s="118"/>
      <c r="B40" s="121" t="s">
        <v>53</v>
      </c>
      <c r="C40" s="118" t="s">
        <v>83</v>
      </c>
      <c r="D40" s="118"/>
      <c r="E40" s="118"/>
      <c r="F40" s="119">
        <v>-110307</v>
      </c>
      <c r="G40" s="111">
        <f t="shared" si="1"/>
        <v>-110307</v>
      </c>
      <c r="H40" s="120">
        <f t="shared" si="2"/>
        <v>-341342.45</v>
      </c>
      <c r="I40" s="118"/>
      <c r="J40" s="121">
        <v>2.4</v>
      </c>
      <c r="K40" s="118" t="s">
        <v>72</v>
      </c>
    </row>
    <row r="41" spans="1:18" s="69" customFormat="1" ht="15" customHeight="1" x14ac:dyDescent="0.2">
      <c r="A41" s="122" t="s">
        <v>29</v>
      </c>
      <c r="B41" s="121" t="s">
        <v>30</v>
      </c>
      <c r="C41" s="118" t="s">
        <v>31</v>
      </c>
      <c r="D41" s="123">
        <v>-53680</v>
      </c>
      <c r="E41" s="119">
        <f>0.45*D41</f>
        <v>-24156</v>
      </c>
      <c r="F41" s="123">
        <v>0</v>
      </c>
      <c r="G41" s="123">
        <f>SUM(D41:F41)</f>
        <v>-77836</v>
      </c>
      <c r="H41" s="120">
        <f t="shared" si="2"/>
        <v>-419178.45</v>
      </c>
      <c r="I41" s="124"/>
      <c r="J41" s="125" t="s">
        <v>67</v>
      </c>
      <c r="K41" s="126" t="s">
        <v>73</v>
      </c>
      <c r="L41" s="39"/>
    </row>
    <row r="42" spans="1:18" s="69" customFormat="1" ht="15" customHeight="1" x14ac:dyDescent="0.2">
      <c r="A42" s="122" t="s">
        <v>40</v>
      </c>
      <c r="B42" s="121" t="s">
        <v>41</v>
      </c>
      <c r="C42" s="118" t="s">
        <v>42</v>
      </c>
      <c r="D42" s="123">
        <v>-62095</v>
      </c>
      <c r="E42" s="119">
        <f>0.45*(D42)</f>
        <v>-27942.75</v>
      </c>
      <c r="F42" s="123"/>
      <c r="G42" s="123">
        <f>SUM(D42:F42)</f>
        <v>-90037.75</v>
      </c>
      <c r="H42" s="120">
        <f t="shared" si="2"/>
        <v>-509216.2</v>
      </c>
      <c r="I42" s="124"/>
      <c r="J42" s="125" t="s">
        <v>67</v>
      </c>
      <c r="K42" s="126" t="s">
        <v>73</v>
      </c>
      <c r="L42" s="39"/>
      <c r="R42" s="142"/>
    </row>
    <row r="43" spans="1:18" s="69" customFormat="1" ht="15" customHeight="1" x14ac:dyDescent="0.2">
      <c r="A43" s="122" t="s">
        <v>49</v>
      </c>
      <c r="B43" s="121" t="s">
        <v>30</v>
      </c>
      <c r="C43" s="118" t="s">
        <v>50</v>
      </c>
      <c r="D43" s="123">
        <v>-40464</v>
      </c>
      <c r="E43" s="119">
        <f>0.45*(D43)</f>
        <v>-18208.8</v>
      </c>
      <c r="F43" s="123"/>
      <c r="G43" s="123">
        <f t="shared" ref="G43:G61" si="3">SUM(D43:F43)</f>
        <v>-58672.800000000003</v>
      </c>
      <c r="H43" s="120">
        <f t="shared" si="2"/>
        <v>-567889</v>
      </c>
      <c r="I43" s="124"/>
      <c r="J43" s="125" t="s">
        <v>67</v>
      </c>
      <c r="K43" s="126" t="s">
        <v>73</v>
      </c>
      <c r="L43" s="39"/>
    </row>
    <row r="44" spans="1:18" s="69" customFormat="1" ht="15" customHeight="1" x14ac:dyDescent="0.2">
      <c r="A44" s="122" t="s">
        <v>32</v>
      </c>
      <c r="B44" s="121" t="s">
        <v>33</v>
      </c>
      <c r="C44" s="118" t="s">
        <v>34</v>
      </c>
      <c r="D44" s="123">
        <f>-(79018-61900)</f>
        <v>-17118</v>
      </c>
      <c r="E44" s="119">
        <f t="shared" ref="E44:E49" si="4">0.3*(D44)</f>
        <v>-5135.3999999999996</v>
      </c>
      <c r="F44" s="123">
        <v>0</v>
      </c>
      <c r="G44" s="123">
        <f t="shared" si="3"/>
        <v>-22253.4</v>
      </c>
      <c r="H44" s="120">
        <f t="shared" si="2"/>
        <v>-590142.4</v>
      </c>
      <c r="I44" s="124"/>
      <c r="J44" s="125" t="s">
        <v>67</v>
      </c>
      <c r="K44" s="126" t="s">
        <v>73</v>
      </c>
      <c r="L44" s="39"/>
    </row>
    <row r="45" spans="1:18" ht="15" customHeight="1" x14ac:dyDescent="0.2">
      <c r="A45" s="127">
        <v>52256</v>
      </c>
      <c r="B45" s="128" t="s">
        <v>35</v>
      </c>
      <c r="C45" s="129" t="s">
        <v>48</v>
      </c>
      <c r="D45" s="123">
        <f>-(114406-95493)</f>
        <v>-18913</v>
      </c>
      <c r="E45" s="119">
        <f t="shared" si="4"/>
        <v>-5673.9</v>
      </c>
      <c r="F45" s="123">
        <v>0</v>
      </c>
      <c r="G45" s="123">
        <f t="shared" si="3"/>
        <v>-24586.9</v>
      </c>
      <c r="H45" s="120">
        <f t="shared" si="2"/>
        <v>-614729.30000000005</v>
      </c>
      <c r="I45" s="124"/>
      <c r="J45" s="130" t="s">
        <v>67</v>
      </c>
      <c r="K45" s="131" t="s">
        <v>73</v>
      </c>
    </row>
    <row r="46" spans="1:18" ht="15" customHeight="1" x14ac:dyDescent="0.2">
      <c r="A46" s="127">
        <v>52218</v>
      </c>
      <c r="B46" s="128" t="s">
        <v>30</v>
      </c>
      <c r="C46" s="129" t="s">
        <v>36</v>
      </c>
      <c r="D46" s="123">
        <f>-(47513-36847)</f>
        <v>-10666</v>
      </c>
      <c r="E46" s="119">
        <f t="shared" si="4"/>
        <v>-3199.7999999999997</v>
      </c>
      <c r="F46" s="123">
        <v>0</v>
      </c>
      <c r="G46" s="123">
        <f t="shared" si="3"/>
        <v>-13865.8</v>
      </c>
      <c r="H46" s="120">
        <f t="shared" si="2"/>
        <v>-628595.10000000009</v>
      </c>
      <c r="I46" s="124"/>
      <c r="J46" s="130" t="s">
        <v>67</v>
      </c>
      <c r="K46" s="131" t="s">
        <v>73</v>
      </c>
    </row>
    <row r="47" spans="1:18" ht="15" customHeight="1" x14ac:dyDescent="0.2">
      <c r="A47" s="127">
        <v>52686</v>
      </c>
      <c r="B47" s="128" t="s">
        <v>30</v>
      </c>
      <c r="C47" s="129" t="s">
        <v>37</v>
      </c>
      <c r="D47" s="123">
        <f>-(46661-36847)</f>
        <v>-9814</v>
      </c>
      <c r="E47" s="119">
        <f t="shared" si="4"/>
        <v>-2944.2</v>
      </c>
      <c r="F47" s="123">
        <v>0</v>
      </c>
      <c r="G47" s="123">
        <f t="shared" si="3"/>
        <v>-12758.2</v>
      </c>
      <c r="H47" s="120">
        <f t="shared" si="2"/>
        <v>-641353.30000000005</v>
      </c>
      <c r="I47" s="124"/>
      <c r="J47" s="130" t="s">
        <v>67</v>
      </c>
      <c r="K47" s="131" t="s">
        <v>73</v>
      </c>
    </row>
    <row r="48" spans="1:18" ht="15" customHeight="1" x14ac:dyDescent="0.2">
      <c r="A48" s="127">
        <v>52669</v>
      </c>
      <c r="B48" s="128" t="s">
        <v>38</v>
      </c>
      <c r="C48" s="129" t="s">
        <v>39</v>
      </c>
      <c r="D48" s="123">
        <f>-(51294-47967)</f>
        <v>-3327</v>
      </c>
      <c r="E48" s="119">
        <f t="shared" si="4"/>
        <v>-998.09999999999991</v>
      </c>
      <c r="F48" s="123">
        <v>0</v>
      </c>
      <c r="G48" s="123">
        <f t="shared" si="3"/>
        <v>-4325.1000000000004</v>
      </c>
      <c r="H48" s="120">
        <f t="shared" si="2"/>
        <v>-645678.4</v>
      </c>
      <c r="I48" s="124"/>
      <c r="J48" s="130" t="s">
        <v>74</v>
      </c>
      <c r="K48" s="131" t="s">
        <v>73</v>
      </c>
    </row>
    <row r="49" spans="1:16" ht="15" customHeight="1" x14ac:dyDescent="0.2">
      <c r="A49" s="127">
        <v>52668</v>
      </c>
      <c r="B49" s="128" t="s">
        <v>30</v>
      </c>
      <c r="C49" s="129" t="s">
        <v>37</v>
      </c>
      <c r="D49" s="123">
        <f>-(46661-36847)</f>
        <v>-9814</v>
      </c>
      <c r="E49" s="119">
        <f t="shared" si="4"/>
        <v>-2944.2</v>
      </c>
      <c r="F49" s="123">
        <v>0</v>
      </c>
      <c r="G49" s="123">
        <f t="shared" si="3"/>
        <v>-12758.2</v>
      </c>
      <c r="H49" s="120">
        <f t="shared" si="2"/>
        <v>-658436.6</v>
      </c>
      <c r="I49" s="124"/>
      <c r="J49" s="130" t="s">
        <v>67</v>
      </c>
      <c r="K49" s="131" t="s">
        <v>73</v>
      </c>
    </row>
    <row r="50" spans="1:16" ht="15" customHeight="1" x14ac:dyDescent="0.2">
      <c r="A50" s="127">
        <v>53102</v>
      </c>
      <c r="B50" s="128" t="s">
        <v>43</v>
      </c>
      <c r="C50" s="129" t="s">
        <v>44</v>
      </c>
      <c r="D50" s="123">
        <f>-(66817-55000)</f>
        <v>-11817</v>
      </c>
      <c r="E50" s="119">
        <f>0.3*D50</f>
        <v>-3545.1</v>
      </c>
      <c r="F50" s="123">
        <v>0</v>
      </c>
      <c r="G50" s="123">
        <f t="shared" si="3"/>
        <v>-15362.1</v>
      </c>
      <c r="H50" s="120">
        <f t="shared" si="2"/>
        <v>-673798.7</v>
      </c>
      <c r="I50" s="124"/>
      <c r="J50" s="130" t="s">
        <v>67</v>
      </c>
      <c r="K50" s="131" t="s">
        <v>73</v>
      </c>
    </row>
    <row r="51" spans="1:16" ht="15" customHeight="1" x14ac:dyDescent="0.2">
      <c r="A51" s="127">
        <v>52891</v>
      </c>
      <c r="B51" s="128" t="s">
        <v>51</v>
      </c>
      <c r="C51" s="129" t="s">
        <v>52</v>
      </c>
      <c r="D51" s="123">
        <f>-(50664-37175)</f>
        <v>-13489</v>
      </c>
      <c r="E51" s="119">
        <f>0.3*D51</f>
        <v>-4046.7</v>
      </c>
      <c r="F51" s="123"/>
      <c r="G51" s="123">
        <f t="shared" si="3"/>
        <v>-17535.7</v>
      </c>
      <c r="H51" s="120">
        <f t="shared" si="2"/>
        <v>-691334.39999999991</v>
      </c>
      <c r="I51" s="124"/>
      <c r="J51" s="130" t="s">
        <v>67</v>
      </c>
      <c r="K51" s="131" t="s">
        <v>73</v>
      </c>
    </row>
    <row r="52" spans="1:16" ht="15" customHeight="1" x14ac:dyDescent="0.2">
      <c r="A52" s="127">
        <v>52511</v>
      </c>
      <c r="B52" s="128" t="s">
        <v>45</v>
      </c>
      <c r="C52" s="129" t="s">
        <v>46</v>
      </c>
      <c r="D52" s="123">
        <f>-(70449-60656)</f>
        <v>-9793</v>
      </c>
      <c r="E52" s="119">
        <f>0.3*(D52)</f>
        <v>-2937.9</v>
      </c>
      <c r="F52" s="123"/>
      <c r="G52" s="123">
        <f t="shared" si="3"/>
        <v>-12730.9</v>
      </c>
      <c r="H52" s="120">
        <f t="shared" si="2"/>
        <v>-704065.29999999993</v>
      </c>
      <c r="I52" s="124"/>
      <c r="J52" s="130" t="s">
        <v>67</v>
      </c>
      <c r="K52" s="131" t="s">
        <v>70</v>
      </c>
    </row>
    <row r="53" spans="1:16" ht="15" customHeight="1" x14ac:dyDescent="0.2">
      <c r="A53" s="127">
        <v>52993</v>
      </c>
      <c r="B53" s="128" t="s">
        <v>45</v>
      </c>
      <c r="C53" s="129" t="s">
        <v>47</v>
      </c>
      <c r="D53" s="123">
        <f>-(76024-62875)</f>
        <v>-13149</v>
      </c>
      <c r="E53" s="119">
        <f>0.3*(D53)</f>
        <v>-3944.7</v>
      </c>
      <c r="F53" s="123"/>
      <c r="G53" s="123">
        <f t="shared" si="3"/>
        <v>-17093.7</v>
      </c>
      <c r="H53" s="120">
        <f t="shared" si="2"/>
        <v>-721158.99999999988</v>
      </c>
      <c r="I53" s="124"/>
      <c r="J53" s="130" t="s">
        <v>67</v>
      </c>
      <c r="K53" s="131" t="s">
        <v>70</v>
      </c>
    </row>
    <row r="54" spans="1:16" ht="15" customHeight="1" x14ac:dyDescent="0.2">
      <c r="A54" s="127">
        <v>52591</v>
      </c>
      <c r="B54" s="128" t="s">
        <v>45</v>
      </c>
      <c r="C54" s="129" t="s">
        <v>46</v>
      </c>
      <c r="D54" s="123">
        <f>-(70449-45000)</f>
        <v>-25449</v>
      </c>
      <c r="E54" s="119">
        <f>0.3*(D54)</f>
        <v>-7634.7</v>
      </c>
      <c r="F54" s="123"/>
      <c r="G54" s="123">
        <f t="shared" si="3"/>
        <v>-33083.699999999997</v>
      </c>
      <c r="H54" s="120">
        <f t="shared" si="2"/>
        <v>-754242.69999999984</v>
      </c>
      <c r="I54" s="124"/>
      <c r="J54" s="130" t="s">
        <v>67</v>
      </c>
      <c r="K54" s="131" t="s">
        <v>70</v>
      </c>
    </row>
    <row r="55" spans="1:16" ht="15" customHeight="1" x14ac:dyDescent="0.2">
      <c r="A55" s="127"/>
      <c r="B55" s="128" t="s">
        <v>53</v>
      </c>
      <c r="C55" s="118" t="s">
        <v>83</v>
      </c>
      <c r="D55" s="123"/>
      <c r="E55" s="119"/>
      <c r="F55" s="144">
        <v>-100000</v>
      </c>
      <c r="G55" s="123">
        <f t="shared" si="3"/>
        <v>-100000</v>
      </c>
      <c r="H55" s="120">
        <f t="shared" si="2"/>
        <v>-854242.69999999984</v>
      </c>
      <c r="I55" s="124"/>
      <c r="J55" s="130" t="s">
        <v>80</v>
      </c>
      <c r="K55" s="131" t="s">
        <v>72</v>
      </c>
    </row>
    <row r="56" spans="1:16" ht="25.5" x14ac:dyDescent="0.2">
      <c r="A56" s="132"/>
      <c r="B56" s="128" t="s">
        <v>54</v>
      </c>
      <c r="C56" s="129" t="s">
        <v>55</v>
      </c>
      <c r="D56" s="133"/>
      <c r="E56" s="133"/>
      <c r="F56" s="145">
        <v>-85000</v>
      </c>
      <c r="G56" s="123">
        <f t="shared" si="3"/>
        <v>-85000</v>
      </c>
      <c r="H56" s="120">
        <f t="shared" si="2"/>
        <v>-939242.69999999984</v>
      </c>
      <c r="I56" s="133"/>
      <c r="J56" s="130" t="s">
        <v>67</v>
      </c>
      <c r="K56" s="134" t="s">
        <v>70</v>
      </c>
    </row>
    <row r="57" spans="1:16" x14ac:dyDescent="0.2">
      <c r="A57" s="132"/>
      <c r="B57" s="128" t="s">
        <v>53</v>
      </c>
      <c r="C57" s="129" t="s">
        <v>82</v>
      </c>
      <c r="D57" s="133"/>
      <c r="E57" s="133"/>
      <c r="F57" s="145">
        <v>-25000</v>
      </c>
      <c r="G57" s="123">
        <f t="shared" si="3"/>
        <v>-25000</v>
      </c>
      <c r="H57" s="120">
        <f t="shared" si="2"/>
        <v>-964242.69999999984</v>
      </c>
      <c r="I57" s="133"/>
      <c r="J57" s="130" t="s">
        <v>80</v>
      </c>
      <c r="K57" s="134" t="s">
        <v>72</v>
      </c>
      <c r="P57" s="9"/>
    </row>
    <row r="58" spans="1:16" x14ac:dyDescent="0.2">
      <c r="A58" s="132"/>
      <c r="B58" s="128" t="s">
        <v>90</v>
      </c>
      <c r="C58" s="129" t="s">
        <v>91</v>
      </c>
      <c r="D58" s="133"/>
      <c r="E58" s="133"/>
      <c r="F58" s="145">
        <v>-10000</v>
      </c>
      <c r="G58" s="133">
        <f t="shared" si="3"/>
        <v>-10000</v>
      </c>
      <c r="H58" s="120">
        <f t="shared" si="2"/>
        <v>-974242.69999999984</v>
      </c>
      <c r="I58" s="133"/>
      <c r="J58" s="130" t="s">
        <v>75</v>
      </c>
      <c r="K58" s="134" t="s">
        <v>77</v>
      </c>
    </row>
    <row r="59" spans="1:16" x14ac:dyDescent="0.2">
      <c r="A59" s="132"/>
      <c r="B59" s="128" t="s">
        <v>51</v>
      </c>
      <c r="C59" s="129" t="s">
        <v>92</v>
      </c>
      <c r="D59" s="133"/>
      <c r="E59" s="133"/>
      <c r="F59" s="145">
        <v>-5000</v>
      </c>
      <c r="G59" s="133">
        <f t="shared" si="3"/>
        <v>-5000</v>
      </c>
      <c r="H59" s="120">
        <f t="shared" si="2"/>
        <v>-979242.69999999984</v>
      </c>
      <c r="I59" s="133"/>
      <c r="J59" s="130" t="s">
        <v>76</v>
      </c>
      <c r="K59" s="134" t="s">
        <v>71</v>
      </c>
    </row>
    <row r="60" spans="1:16" ht="25.5" x14ac:dyDescent="0.2">
      <c r="A60" s="132"/>
      <c r="B60" s="128" t="s">
        <v>93</v>
      </c>
      <c r="C60" s="129" t="s">
        <v>94</v>
      </c>
      <c r="D60" s="133"/>
      <c r="E60" s="133"/>
      <c r="F60" s="145">
        <v>-9953</v>
      </c>
      <c r="G60" s="133">
        <f t="shared" si="3"/>
        <v>-9953</v>
      </c>
      <c r="H60" s="120">
        <f t="shared" si="2"/>
        <v>-989195.69999999984</v>
      </c>
      <c r="I60" s="133"/>
      <c r="J60" s="130" t="s">
        <v>67</v>
      </c>
      <c r="K60" s="131" t="s">
        <v>96</v>
      </c>
    </row>
    <row r="61" spans="1:16" ht="25.5" x14ac:dyDescent="0.2">
      <c r="A61" s="132"/>
      <c r="B61" s="128" t="s">
        <v>95</v>
      </c>
      <c r="C61" s="129" t="s">
        <v>94</v>
      </c>
      <c r="D61" s="133"/>
      <c r="E61" s="133"/>
      <c r="F61" s="145">
        <v>-9953</v>
      </c>
      <c r="G61" s="133">
        <f t="shared" si="3"/>
        <v>-9953</v>
      </c>
      <c r="H61" s="120">
        <f t="shared" si="2"/>
        <v>-999148.69999999984</v>
      </c>
      <c r="I61" s="133"/>
      <c r="J61" s="130" t="s">
        <v>67</v>
      </c>
      <c r="K61" s="131" t="s">
        <v>96</v>
      </c>
    </row>
    <row r="62" spans="1:16" x14ac:dyDescent="0.2">
      <c r="A62" s="132"/>
      <c r="B62" s="128"/>
      <c r="C62" s="129"/>
      <c r="D62" s="133"/>
      <c r="E62" s="133"/>
      <c r="F62" s="145"/>
      <c r="G62" s="133"/>
      <c r="H62" s="144"/>
      <c r="I62" s="133"/>
      <c r="J62" s="146"/>
      <c r="K62" s="127"/>
    </row>
    <row r="63" spans="1:16" s="39" customFormat="1" ht="15" x14ac:dyDescent="0.25">
      <c r="A63" s="62"/>
      <c r="B63" s="63" t="s">
        <v>24</v>
      </c>
      <c r="C63" s="73" t="s">
        <v>56</v>
      </c>
      <c r="D63" s="64"/>
      <c r="E63" s="64"/>
      <c r="F63" s="65"/>
      <c r="G63" s="64"/>
      <c r="H63" s="64"/>
      <c r="I63" s="66"/>
      <c r="J63" s="67"/>
      <c r="K63" s="68"/>
    </row>
    <row r="64" spans="1:16" s="39" customFormat="1" ht="15" x14ac:dyDescent="0.25">
      <c r="B64" s="93"/>
      <c r="C64" s="94"/>
      <c r="D64" s="37"/>
      <c r="E64" s="37"/>
      <c r="F64" s="40"/>
      <c r="G64" s="37"/>
      <c r="H64" s="37"/>
      <c r="I64" s="95"/>
      <c r="J64" s="96"/>
      <c r="K64" s="97"/>
    </row>
    <row r="65" spans="1:11" s="39" customFormat="1" ht="15" x14ac:dyDescent="0.25">
      <c r="B65" s="93"/>
      <c r="C65" s="94"/>
      <c r="D65" s="37"/>
      <c r="E65" s="37"/>
      <c r="F65" s="40"/>
      <c r="G65" s="37"/>
      <c r="H65" s="37"/>
      <c r="I65" s="95"/>
      <c r="J65" s="96"/>
      <c r="K65" s="117"/>
    </row>
    <row r="66" spans="1:11" s="39" customFormat="1" ht="14.25" x14ac:dyDescent="0.2">
      <c r="A66" s="108"/>
      <c r="B66" s="109" t="s">
        <v>45</v>
      </c>
      <c r="C66" s="110" t="s">
        <v>84</v>
      </c>
      <c r="D66" s="111"/>
      <c r="E66" s="111"/>
      <c r="F66" s="112">
        <v>-75000</v>
      </c>
      <c r="G66" s="111">
        <f>SUM(F66)</f>
        <v>-75000</v>
      </c>
      <c r="H66" s="111">
        <f>SUM(H61+G66)</f>
        <v>-1074148.6999999997</v>
      </c>
      <c r="I66" s="113"/>
      <c r="J66" s="114" t="s">
        <v>67</v>
      </c>
      <c r="K66" s="115" t="s">
        <v>70</v>
      </c>
    </row>
    <row r="67" spans="1:11" s="39" customFormat="1" ht="14.25" x14ac:dyDescent="0.2">
      <c r="A67" s="108">
        <v>53102</v>
      </c>
      <c r="B67" s="109" t="s">
        <v>43</v>
      </c>
      <c r="C67" s="110" t="s">
        <v>62</v>
      </c>
      <c r="D67" s="111">
        <v>-66817</v>
      </c>
      <c r="E67" s="111">
        <f>D67*0.45</f>
        <v>-30067.65</v>
      </c>
      <c r="F67" s="112"/>
      <c r="G67" s="111">
        <f t="shared" ref="G67:G69" si="5">SUM(D67:E67)</f>
        <v>-96884.65</v>
      </c>
      <c r="H67" s="111">
        <f>SUM(H66+G67)</f>
        <v>-1171033.3499999996</v>
      </c>
      <c r="I67" s="113"/>
      <c r="J67" s="114" t="s">
        <v>67</v>
      </c>
      <c r="K67" s="115" t="s">
        <v>70</v>
      </c>
    </row>
    <row r="68" spans="1:11" s="39" customFormat="1" ht="14.25" x14ac:dyDescent="0.2">
      <c r="A68" s="108"/>
      <c r="B68" s="109" t="s">
        <v>53</v>
      </c>
      <c r="C68" s="110" t="s">
        <v>85</v>
      </c>
      <c r="D68" s="111">
        <v>-50000</v>
      </c>
      <c r="E68" s="111">
        <f>0.45*(D68)</f>
        <v>-22500</v>
      </c>
      <c r="F68" s="112"/>
      <c r="G68" s="111">
        <f t="shared" si="5"/>
        <v>-72500</v>
      </c>
      <c r="H68" s="111">
        <f t="shared" ref="H68:H72" si="6">SUM(H67+G68)</f>
        <v>-1243533.3499999996</v>
      </c>
      <c r="I68" s="113"/>
      <c r="J68" s="114" t="s">
        <v>81</v>
      </c>
      <c r="K68" s="115" t="s">
        <v>72</v>
      </c>
    </row>
    <row r="69" spans="1:11" s="39" customFormat="1" ht="14.25" x14ac:dyDescent="0.2">
      <c r="A69" s="108">
        <v>52256</v>
      </c>
      <c r="B69" s="109" t="s">
        <v>35</v>
      </c>
      <c r="C69" s="110" t="s">
        <v>63</v>
      </c>
      <c r="D69" s="111">
        <v>-114406</v>
      </c>
      <c r="E69" s="111">
        <f>0.45*(D69)</f>
        <v>-51482.700000000004</v>
      </c>
      <c r="F69" s="112"/>
      <c r="G69" s="111">
        <f t="shared" si="5"/>
        <v>-165888.70000000001</v>
      </c>
      <c r="H69" s="111">
        <f t="shared" si="6"/>
        <v>-1409422.0499999996</v>
      </c>
      <c r="I69" s="113"/>
      <c r="J69" s="114" t="s">
        <v>67</v>
      </c>
      <c r="K69" s="115" t="s">
        <v>70</v>
      </c>
    </row>
    <row r="70" spans="1:11" s="39" customFormat="1" ht="28.5" x14ac:dyDescent="0.2">
      <c r="A70" s="108"/>
      <c r="B70" s="109" t="s">
        <v>54</v>
      </c>
      <c r="C70" s="116" t="s">
        <v>60</v>
      </c>
      <c r="D70" s="111"/>
      <c r="E70" s="111"/>
      <c r="F70" s="112">
        <v>-60000</v>
      </c>
      <c r="G70" s="111">
        <f t="shared" ref="G70:G72" si="7">SUM(D70:F70)</f>
        <v>-60000</v>
      </c>
      <c r="H70" s="111">
        <f t="shared" si="6"/>
        <v>-1469422.0499999996</v>
      </c>
      <c r="I70" s="113"/>
      <c r="J70" s="114" t="s">
        <v>78</v>
      </c>
      <c r="K70" s="115" t="s">
        <v>79</v>
      </c>
    </row>
    <row r="71" spans="1:11" s="39" customFormat="1" ht="28.5" x14ac:dyDescent="0.2">
      <c r="A71" s="108"/>
      <c r="B71" s="109" t="s">
        <v>54</v>
      </c>
      <c r="C71" s="116" t="s">
        <v>61</v>
      </c>
      <c r="D71" s="111"/>
      <c r="E71" s="111"/>
      <c r="F71" s="112">
        <v>-289727</v>
      </c>
      <c r="G71" s="111">
        <f t="shared" si="7"/>
        <v>-289727</v>
      </c>
      <c r="H71" s="111">
        <f t="shared" si="6"/>
        <v>-1759149.0499999996</v>
      </c>
      <c r="I71" s="113"/>
      <c r="J71" s="114" t="s">
        <v>78</v>
      </c>
      <c r="K71" s="115" t="s">
        <v>79</v>
      </c>
    </row>
    <row r="72" spans="1:11" s="39" customFormat="1" ht="14.25" x14ac:dyDescent="0.2">
      <c r="A72" s="108"/>
      <c r="B72" s="109" t="s">
        <v>53</v>
      </c>
      <c r="C72" s="118" t="s">
        <v>83</v>
      </c>
      <c r="D72" s="111"/>
      <c r="E72" s="111"/>
      <c r="F72" s="112">
        <v>-239148</v>
      </c>
      <c r="G72" s="111">
        <f t="shared" si="7"/>
        <v>-239148</v>
      </c>
      <c r="H72" s="111">
        <f t="shared" si="6"/>
        <v>-1998297.0499999996</v>
      </c>
      <c r="I72" s="113"/>
      <c r="J72" s="114" t="s">
        <v>80</v>
      </c>
      <c r="K72" s="115" t="s">
        <v>72</v>
      </c>
    </row>
    <row r="73" spans="1:11" s="39" customFormat="1" ht="14.25" x14ac:dyDescent="0.2">
      <c r="A73" s="135"/>
      <c r="B73" s="136"/>
      <c r="C73" s="98"/>
      <c r="D73" s="137"/>
      <c r="E73" s="137"/>
      <c r="F73" s="138"/>
      <c r="G73" s="137"/>
      <c r="H73" s="137"/>
      <c r="I73" s="139"/>
      <c r="J73" s="140"/>
      <c r="K73" s="141"/>
    </row>
    <row r="74" spans="1:11" s="39" customFormat="1" ht="14.25" x14ac:dyDescent="0.2">
      <c r="A74" s="135"/>
      <c r="B74" s="136"/>
      <c r="C74" s="98"/>
      <c r="D74" s="137"/>
      <c r="E74" s="137"/>
      <c r="F74" s="138"/>
      <c r="G74" s="137"/>
      <c r="H74" s="137"/>
      <c r="I74" s="139"/>
      <c r="J74" s="140"/>
      <c r="K74" s="141"/>
    </row>
    <row r="75" spans="1:11" s="39" customFormat="1" ht="15" x14ac:dyDescent="0.25">
      <c r="B75" s="93"/>
      <c r="C75" s="94"/>
      <c r="D75" s="37"/>
      <c r="E75" s="37"/>
      <c r="F75" s="40"/>
      <c r="G75" s="37"/>
      <c r="H75" s="37"/>
      <c r="I75" s="95"/>
      <c r="J75" s="96"/>
      <c r="K75" s="97"/>
    </row>
    <row r="76" spans="1:11" s="39" customFormat="1" ht="15" x14ac:dyDescent="0.25">
      <c r="B76" s="93"/>
      <c r="C76" s="94"/>
      <c r="D76" s="37"/>
      <c r="E76" s="37"/>
      <c r="F76" s="40"/>
      <c r="G76" s="37"/>
      <c r="H76" s="37"/>
      <c r="I76" s="95"/>
      <c r="J76" s="96"/>
      <c r="K76" s="117"/>
    </row>
    <row r="77" spans="1:11" x14ac:dyDescent="0.2">
      <c r="B77" s="7"/>
      <c r="C77" s="8"/>
      <c r="H77" s="72"/>
    </row>
    <row r="78" spans="1:11" x14ac:dyDescent="0.2">
      <c r="K78" s="92"/>
    </row>
    <row r="79" spans="1:11" x14ac:dyDescent="0.2">
      <c r="A79" s="70">
        <v>42713</v>
      </c>
      <c r="B79" s="71" t="s">
        <v>25</v>
      </c>
      <c r="D79" s="74"/>
      <c r="E79" s="74"/>
      <c r="F79" s="74"/>
      <c r="G79" s="74"/>
      <c r="H79" s="74"/>
      <c r="I79" s="74"/>
      <c r="J79" s="19"/>
      <c r="K79" s="74"/>
    </row>
    <row r="81" spans="11:11" x14ac:dyDescent="0.2">
      <c r="K81" s="92"/>
    </row>
  </sheetData>
  <printOptions horizontalCentered="1"/>
  <pageMargins left="0" right="0" top="0.5" bottom="0.25" header="0.3" footer="0.3"/>
  <pageSetup paperSize="17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FY18-2-2-17</vt:lpstr>
    </vt:vector>
  </TitlesOfParts>
  <Company>CCSU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ChagnonK</dc:creator>
  <cp:lastModifiedBy>Windows User</cp:lastModifiedBy>
  <cp:lastPrinted>2017-02-03T17:31:17Z</cp:lastPrinted>
  <dcterms:created xsi:type="dcterms:W3CDTF">2002-01-11T18:30:13Z</dcterms:created>
  <dcterms:modified xsi:type="dcterms:W3CDTF">2017-02-03T17:34:17Z</dcterms:modified>
</cp:coreProperties>
</file>